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 et Lili\Desktop\Paniers des Ducs\"/>
    </mc:Choice>
  </mc:AlternateContent>
  <xr:revisionPtr revIDLastSave="0" documentId="8_{2462AE14-B8BD-4931-9D06-09BC9AD64DE9}" xr6:coauthVersionLast="47" xr6:coauthVersionMax="47" xr10:uidLastSave="{00000000-0000-0000-0000-000000000000}"/>
  <bookViews>
    <workbookView xWindow="-120" yWindow="-120" windowWidth="20730" windowHeight="11160" xr2:uid="{4D510864-DD16-4E44-B9A4-37DCCA19B037}"/>
  </bookViews>
  <sheets>
    <sheet name="Commande" sheetId="1" r:id="rId1"/>
    <sheet name="Prix" sheetId="4" state="hidden" r:id="rId2"/>
    <sheet name="BL Auto" sheetId="2" state="hidden" r:id="rId3"/>
    <sheet name="Facture Auto" sheetId="3" state="hidden" r:id="rId4"/>
  </sheets>
  <externalReferences>
    <externalReference r:id="rId5"/>
  </externalReferences>
  <definedNames>
    <definedName name="_xlnm._FilterDatabase" localSheetId="0" hidden="1">Commande!$A$7:$R$74</definedName>
    <definedName name="_xlnm._FilterDatabase" localSheetId="1" hidden="1">Prix!$A$7:$R$74</definedName>
    <definedName name="Conditionfacturation">"""#REF!"""</definedName>
    <definedName name="Conditions_facturation" localSheetId="2">"""#REF!"""</definedName>
    <definedName name="Conditions_facturation">"""#REF!"""</definedName>
    <definedName name="Conditions_reglement" localSheetId="2">"""#REF!"""</definedName>
    <definedName name="Conditions_reglement">"""#REF!"""</definedName>
    <definedName name="Modalité_de_facturation">"""#REF!"""</definedName>
    <definedName name="_xlnm.Print_Area" localSheetId="2">'BL Auto'!$A$1:$R$59</definedName>
    <definedName name="_xlnm.Print_Area" localSheetId="0">Commande!$B$2:$L$82</definedName>
    <definedName name="_xlnm.Print_Area" localSheetId="3">'Facture Auto'!$A$1:$R$51</definedName>
    <definedName name="_xlnm.Print_Area" localSheetId="1">Prix!$B$2:$L$82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1" i="4" l="1"/>
  <c r="M36" i="4"/>
  <c r="M46" i="4"/>
  <c r="M48" i="4"/>
  <c r="M53" i="4"/>
  <c r="M55" i="4"/>
  <c r="M56" i="4"/>
  <c r="M58" i="4"/>
  <c r="M57" i="4"/>
  <c r="H57" i="4"/>
  <c r="D57" i="4"/>
  <c r="C57" i="4"/>
  <c r="M57" i="1"/>
  <c r="M58" i="1"/>
  <c r="M59" i="1" s="1"/>
  <c r="P40" i="2"/>
  <c r="P34" i="2"/>
  <c r="B23" i="2"/>
  <c r="M63" i="4"/>
  <c r="H63" i="4"/>
  <c r="D23" i="3"/>
  <c r="B46" i="2"/>
  <c r="P45" i="2"/>
  <c r="P46" i="2"/>
  <c r="B45" i="2"/>
  <c r="P44" i="2"/>
  <c r="B44" i="2"/>
  <c r="B42" i="2"/>
  <c r="P42" i="2"/>
  <c r="P41" i="2"/>
  <c r="B41" i="2"/>
  <c r="H59" i="4"/>
  <c r="M59" i="4" s="1"/>
  <c r="C59" i="4"/>
  <c r="C63" i="4"/>
  <c r="G17" i="1" l="1"/>
  <c r="O13" i="1"/>
  <c r="O14" i="1" s="1"/>
  <c r="O15" i="1" s="1"/>
  <c r="O16" i="1" s="1"/>
  <c r="H62" i="4"/>
  <c r="M62" i="4" s="1"/>
  <c r="H61" i="4"/>
  <c r="C62" i="4"/>
  <c r="C61" i="4"/>
  <c r="D38" i="4" l="1"/>
  <c r="D39" i="4"/>
  <c r="C39" i="4"/>
  <c r="B39" i="2"/>
  <c r="P29" i="2"/>
  <c r="N35" i="2"/>
  <c r="P35" i="2" s="1"/>
  <c r="H46" i="4"/>
  <c r="D48" i="4"/>
  <c r="D49" i="4"/>
  <c r="D50" i="4"/>
  <c r="D51" i="4"/>
  <c r="D52" i="4"/>
  <c r="D53" i="4"/>
  <c r="D54" i="4"/>
  <c r="D55" i="4"/>
  <c r="D56" i="4"/>
  <c r="D58" i="4"/>
  <c r="D59" i="4"/>
  <c r="D60" i="4"/>
  <c r="D47" i="4"/>
  <c r="D46" i="4"/>
  <c r="C48" i="4"/>
  <c r="C49" i="4"/>
  <c r="C50" i="4"/>
  <c r="C51" i="4"/>
  <c r="C52" i="4"/>
  <c r="C53" i="4"/>
  <c r="C54" i="4"/>
  <c r="C55" i="4"/>
  <c r="C56" i="4"/>
  <c r="C58" i="4"/>
  <c r="C47" i="4"/>
  <c r="C46" i="4"/>
  <c r="C36" i="4"/>
  <c r="C37" i="4"/>
  <c r="C38" i="4"/>
  <c r="C40" i="4"/>
  <c r="C41" i="4"/>
  <c r="C35" i="4"/>
  <c r="C34" i="4"/>
  <c r="H48" i="4"/>
  <c r="H49" i="4"/>
  <c r="M49" i="4" s="1"/>
  <c r="H50" i="4"/>
  <c r="M50" i="4" s="1"/>
  <c r="H51" i="4"/>
  <c r="M51" i="4" s="1"/>
  <c r="H52" i="4"/>
  <c r="M52" i="4" s="1"/>
  <c r="H53" i="4"/>
  <c r="H54" i="4"/>
  <c r="M54" i="4" s="1"/>
  <c r="H55" i="4"/>
  <c r="H56" i="4"/>
  <c r="H58" i="4"/>
  <c r="H47" i="4"/>
  <c r="M47" i="4" s="1"/>
  <c r="H36" i="4"/>
  <c r="H37" i="4"/>
  <c r="M37" i="4" s="1"/>
  <c r="H38" i="4"/>
  <c r="M38" i="4" s="1"/>
  <c r="H39" i="4"/>
  <c r="M39" i="4" s="1"/>
  <c r="H35" i="4"/>
  <c r="M35" i="4" s="1"/>
  <c r="H34" i="4"/>
  <c r="M34" i="4" s="1"/>
  <c r="M40" i="4"/>
  <c r="M41" i="4"/>
  <c r="M45" i="4"/>
  <c r="M60" i="4"/>
  <c r="J65" i="4"/>
  <c r="L60" i="4"/>
  <c r="L59" i="4"/>
  <c r="K30" i="4"/>
  <c r="K29" i="4"/>
  <c r="K28" i="4"/>
  <c r="K27" i="4"/>
  <c r="G13" i="4"/>
  <c r="G14" i="4" s="1"/>
  <c r="G15" i="4" s="1"/>
  <c r="G16" i="4" s="1"/>
  <c r="N40" i="2"/>
  <c r="B40" i="2"/>
  <c r="P38" i="2"/>
  <c r="B38" i="2"/>
  <c r="P37" i="2"/>
  <c r="B37" i="2"/>
  <c r="P39" i="2"/>
  <c r="P27" i="2"/>
  <c r="B27" i="2"/>
  <c r="B36" i="2"/>
  <c r="P36" i="2"/>
  <c r="B35" i="2"/>
  <c r="N34" i="2"/>
  <c r="B34" i="2"/>
  <c r="B33" i="2"/>
  <c r="P33" i="2"/>
  <c r="P32" i="2"/>
  <c r="B32" i="2"/>
  <c r="B29" i="2"/>
  <c r="B30" i="2"/>
  <c r="B31" i="2"/>
  <c r="N29" i="2"/>
  <c r="N30" i="2"/>
  <c r="N31" i="2"/>
  <c r="P31" i="2"/>
  <c r="P30" i="2"/>
  <c r="N28" i="2"/>
  <c r="P28" i="2" s="1"/>
  <c r="B28" i="2"/>
  <c r="P26" i="2"/>
  <c r="B26" i="2"/>
  <c r="F23" i="2"/>
  <c r="B23" i="3"/>
  <c r="J15" i="2"/>
  <c r="J14" i="2"/>
  <c r="J13" i="2"/>
  <c r="O25" i="3"/>
  <c r="D25" i="3"/>
  <c r="B25" i="3" s="1"/>
  <c r="O23" i="3"/>
  <c r="M14" i="3"/>
  <c r="M13" i="3"/>
  <c r="M12" i="3"/>
  <c r="N15" i="2"/>
  <c r="N14" i="2"/>
  <c r="L6" i="2"/>
  <c r="J65" i="1"/>
  <c r="K29" i="1"/>
  <c r="M34" i="1"/>
  <c r="M35" i="1" s="1"/>
  <c r="M36" i="1" s="1"/>
  <c r="M37" i="1" s="1"/>
  <c r="L65" i="4" l="1"/>
  <c r="M38" i="1"/>
  <c r="M39" i="1" s="1"/>
  <c r="M46" i="1" s="1"/>
  <c r="M47" i="1" s="1"/>
  <c r="G23" i="3"/>
  <c r="O41" i="3"/>
  <c r="M48" i="1" l="1"/>
  <c r="M49" i="1" l="1"/>
  <c r="M50" i="1" s="1"/>
  <c r="M51" i="1" s="1"/>
  <c r="M52" i="1" s="1"/>
  <c r="M53" i="1" s="1"/>
  <c r="P47" i="2"/>
  <c r="K28" i="1"/>
  <c r="M55" i="1" l="1"/>
  <c r="M56" i="1" s="1"/>
  <c r="M61" i="1" s="1"/>
  <c r="M54" i="1"/>
  <c r="M62" i="1"/>
  <c r="M63" i="1" s="1"/>
  <c r="H65" i="1" s="1"/>
  <c r="L59" i="1"/>
  <c r="H65" i="4" l="1"/>
  <c r="K30" i="1"/>
  <c r="K27" i="1" l="1"/>
  <c r="L65" i="1" s="1"/>
  <c r="L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Max et Lili</author>
  </authors>
  <commentList>
    <comment ref="H62" authorId="0" shapeId="0" xr:uid="{FAD68107-AFD8-44E7-A61E-401C1152006E}">
      <text>
        <r>
          <rPr>
            <b/>
            <sz val="9"/>
            <color indexed="81"/>
            <rFont val="Tahoma"/>
            <family val="2"/>
          </rPr>
          <t>Paniers des Ducs :</t>
        </r>
        <r>
          <rPr>
            <sz val="9"/>
            <color indexed="81"/>
            <rFont val="Tahoma"/>
            <family val="2"/>
          </rPr>
          <t xml:space="preserve">
Produit en quantité limitée : 1 produit orange par panier</t>
        </r>
      </text>
    </comment>
    <comment ref="H63" authorId="0" shapeId="0" xr:uid="{C8A39384-6B18-453E-A263-D26521714430}">
      <text>
        <r>
          <rPr>
            <b/>
            <sz val="9"/>
            <color indexed="81"/>
            <rFont val="Tahoma"/>
            <family val="2"/>
          </rPr>
          <t>Max et Lili:</t>
        </r>
        <r>
          <rPr>
            <sz val="9"/>
            <color indexed="81"/>
            <rFont val="Tahoma"/>
            <family val="2"/>
          </rPr>
          <t xml:space="preserve">
Produit en quantité limitée : 1 produit orange par panier</t>
        </r>
      </text>
    </comment>
  </commentList>
</comments>
</file>

<file path=xl/sharedStrings.xml><?xml version="1.0" encoding="utf-8"?>
<sst xmlns="http://schemas.openxmlformats.org/spreadsheetml/2006/main" count="345" uniqueCount="149">
  <si>
    <t>A LIRE ATTENTIVEMENT</t>
  </si>
  <si>
    <t xml:space="preserve">NOM, prénom : </t>
  </si>
  <si>
    <t xml:space="preserve">Téléphone : </t>
  </si>
  <si>
    <t xml:space="preserve">TOTAL </t>
  </si>
  <si>
    <t>(INDICATIF)</t>
  </si>
  <si>
    <t xml:space="preserve">Adresse mail : </t>
  </si>
  <si>
    <t>A REMPLIR IMPERATIVEMENT</t>
  </si>
  <si>
    <t>Panier Solo</t>
  </si>
  <si>
    <t>Panier Duo</t>
  </si>
  <si>
    <t>Panier Famille</t>
  </si>
  <si>
    <t>Prix</t>
  </si>
  <si>
    <t>Etape 1 : Choisissez la taille de votre panier</t>
  </si>
  <si>
    <t>Quantité de fruits et légumes correspondant à la consommation hebdomadaire d'une personne seule</t>
  </si>
  <si>
    <t>Quantité de fruits et légumes correspondant à la consommation hebdomadaire d'un couple seul ou avec un enfant</t>
  </si>
  <si>
    <t>Quantité de fruits et légumes correspondant à la consommation hebdomadaire d'un couple avec enfants</t>
  </si>
  <si>
    <t>kg</t>
  </si>
  <si>
    <t>Description</t>
  </si>
  <si>
    <t>Oignons</t>
  </si>
  <si>
    <t>Quantité</t>
  </si>
  <si>
    <t>pièce(s)</t>
  </si>
  <si>
    <t>botte(s)</t>
  </si>
  <si>
    <t>LES QUANTITES INDIQUEES RESTENT APPROXIMATIVES</t>
  </si>
  <si>
    <t>4 kg</t>
  </si>
  <si>
    <t>Poids maximum</t>
  </si>
  <si>
    <t>7 kg</t>
  </si>
  <si>
    <t>9 kg</t>
  </si>
  <si>
    <t>g</t>
  </si>
  <si>
    <t>Poids minimum</t>
  </si>
  <si>
    <t>5 kg</t>
  </si>
  <si>
    <t>3 kg</t>
  </si>
  <si>
    <t>Légumes :</t>
  </si>
  <si>
    <t>Produit</t>
  </si>
  <si>
    <t>Adresse :</t>
  </si>
  <si>
    <t>CP + Ville</t>
  </si>
  <si>
    <t>CB en ligne : un lien de paiement vous sera envoyé</t>
  </si>
  <si>
    <t>Livraison le Jeudi :</t>
  </si>
  <si>
    <t>A partir de  :</t>
  </si>
  <si>
    <t>16h</t>
  </si>
  <si>
    <t>17h</t>
  </si>
  <si>
    <t>18h</t>
  </si>
  <si>
    <t>19h</t>
  </si>
  <si>
    <t>20h</t>
  </si>
  <si>
    <t>16h30</t>
  </si>
  <si>
    <t>17h30</t>
  </si>
  <si>
    <t>18h30</t>
  </si>
  <si>
    <t>19h30</t>
  </si>
  <si>
    <t xml:space="preserve">/ </t>
  </si>
  <si>
    <t>Panier Solo - Entre 3 et 4 kg</t>
  </si>
  <si>
    <t>Panier Duo - Entre 5 et 7 kg</t>
  </si>
  <si>
    <t>Panier Famille - Entre 7 et 9 kg</t>
  </si>
  <si>
    <t>Paiement :</t>
  </si>
  <si>
    <t>Fruits</t>
  </si>
  <si>
    <t>Fruits :</t>
  </si>
  <si>
    <t>Consigne Panier</t>
  </si>
  <si>
    <t>18 Rue des Marronniers</t>
  </si>
  <si>
    <t>21560 Remilly sur Tille</t>
  </si>
  <si>
    <t>Téléphone : 06.01.00.13.68</t>
  </si>
  <si>
    <t>paniersdesducs@gmail.com</t>
  </si>
  <si>
    <t>www.paniersdesducs.fr</t>
  </si>
  <si>
    <r>
      <rPr>
        <i/>
        <sz val="8"/>
        <color theme="1"/>
        <rFont val="Century Gothic"/>
        <family val="2"/>
      </rPr>
      <t xml:space="preserve">SIRET : </t>
    </r>
    <r>
      <rPr>
        <i/>
        <sz val="8"/>
        <color theme="1"/>
        <rFont val="Century Gothic"/>
        <family val="2"/>
      </rPr>
      <t>890 036 429 00011</t>
    </r>
  </si>
  <si>
    <t>Code NAF : 4799B</t>
  </si>
  <si>
    <t>Téléphone : 06.01.00.13.68</t>
  </si>
  <si>
    <t>www.paniersdesducs.com</t>
  </si>
  <si>
    <t>SIRET : 890 036 429 00011</t>
  </si>
  <si>
    <t>à remplir</t>
  </si>
  <si>
    <r>
      <t>Consigne pour les contenants en tissu zéro déchet (</t>
    </r>
    <r>
      <rPr>
        <i/>
        <sz val="11"/>
        <rFont val="Century Gothic"/>
        <family val="2"/>
      </rPr>
      <t>lors de la premère commande uniquement</t>
    </r>
    <r>
      <rPr>
        <sz val="12"/>
        <rFont val="Century Gothic"/>
        <family val="2"/>
      </rPr>
      <t>)</t>
    </r>
  </si>
  <si>
    <r>
      <t xml:space="preserve">Etape 2 Choisissez vos classiques : </t>
    </r>
    <r>
      <rPr>
        <sz val="12"/>
        <color theme="0"/>
        <rFont val="Century Gothic"/>
        <family val="2"/>
      </rPr>
      <t>les classiques doivent représenter environ la moitié du panier</t>
    </r>
  </si>
  <si>
    <r>
      <t xml:space="preserve">Etape 3 : Complétez votre panier avec vos fruits et légumes préférés                                                                </t>
    </r>
    <r>
      <rPr>
        <sz val="16"/>
        <color theme="0"/>
        <rFont val="Century Gothic"/>
        <family val="2"/>
      </rPr>
      <t>Veuillez choisir au moins 3 éléments</t>
    </r>
  </si>
  <si>
    <t>Un mail de confirmation vous sera envoyé pour valider la prise en compte de votre commande</t>
  </si>
  <si>
    <t>Bon de livraison</t>
  </si>
  <si>
    <t>BL</t>
  </si>
  <si>
    <t>00</t>
  </si>
  <si>
    <t>En date du</t>
  </si>
  <si>
    <t>Référence client</t>
  </si>
  <si>
    <t>Facture n°</t>
  </si>
  <si>
    <t>Adresse de Facturation :</t>
  </si>
  <si>
    <t>Adresse de Livraison</t>
  </si>
  <si>
    <t>Commentaire général : Livraison à partir de</t>
  </si>
  <si>
    <t>le</t>
  </si>
  <si>
    <t>Contenu du Panier</t>
  </si>
  <si>
    <t>Catégorie</t>
  </si>
  <si>
    <t>Poids (kg)</t>
  </si>
  <si>
    <t>Légumes</t>
  </si>
  <si>
    <t>Observation(s) lors de la réception</t>
  </si>
  <si>
    <t>POIDS DU PANIER (kg)</t>
  </si>
  <si>
    <t>Suivez nous sur :</t>
  </si>
  <si>
    <t>Instagram</t>
  </si>
  <si>
    <t>Facebook</t>
  </si>
  <si>
    <t>Que pensez-vous de nos paniers ? Donnez votre avis sur Google : https://g.page/paniers-des-ducs/review?rc</t>
  </si>
  <si>
    <t>Remilly sur Tille, le</t>
  </si>
  <si>
    <t>Nombre</t>
  </si>
  <si>
    <t>Article</t>
  </si>
  <si>
    <t>Prix (en euros)</t>
  </si>
  <si>
    <t>TOTAL</t>
  </si>
  <si>
    <t>TVA non applicable - article 293 B du CGI</t>
  </si>
  <si>
    <r>
      <rPr>
        <b/>
        <sz val="11"/>
        <color rgb="FF000000"/>
        <rFont val="Century Gothic"/>
        <family val="2"/>
      </rPr>
      <t>Modalités de règlement :</t>
    </r>
    <r>
      <rPr>
        <sz val="11"/>
        <color rgb="FF000000"/>
        <rFont val="Century Gothic"/>
        <family val="2"/>
      </rPr>
      <t xml:space="preserve"> Net sans escompte, en votre aimable règlement par chèque, carte bleue en ligne, virement bancaire pour validation de votre commande</t>
    </r>
  </si>
  <si>
    <t>Acceptant le règlement des sommes dues par CB en ligne et Chèque libellé au nom de
Paniers des Ducs - RCS Dijon - Code NAF NAF 4799B - N°SIRET 890 036 429 00011
Assurance professionnelle souscrite auprès de BPCE IARD - Couverture géographique : prestations réalisées en France métropolitaine</t>
  </si>
  <si>
    <t>Petit Rappel :</t>
  </si>
  <si>
    <t>Autres moyens de paiement, nous contacter</t>
  </si>
  <si>
    <r>
      <t xml:space="preserve">Formulaire de Commande                                                                                  </t>
    </r>
    <r>
      <rPr>
        <b/>
        <sz val="10"/>
        <rFont val="Century Gothic"/>
        <family val="2"/>
      </rPr>
      <t>a nous renvoyer par mail : paniersdesducs@gmail.com</t>
    </r>
  </si>
  <si>
    <t>Formulaire 17321</t>
  </si>
  <si>
    <t>Selon les récoltes, certains produits ne seront pas disponibles dans la quantité demandée. Le cas échéant, nous vous recontacterons pour vous tenir informés et vous proposer une solution.</t>
  </si>
  <si>
    <t>IDEM</t>
  </si>
  <si>
    <t>€</t>
  </si>
  <si>
    <r>
      <t xml:space="preserve">Formulaire de Commande                                                                                  </t>
    </r>
    <r>
      <rPr>
        <b/>
        <sz val="10"/>
        <rFont val="Century Gothic"/>
        <family val="2"/>
      </rPr>
      <t>a nous renvoyer par fichier excel par mail : paniersdesducs@gmail.com</t>
    </r>
  </si>
  <si>
    <t>Indiquer votre choix par un "X"</t>
  </si>
  <si>
    <t>Indiquer votre/vos choix par un "X"</t>
  </si>
  <si>
    <t xml:space="preserve"> </t>
  </si>
  <si>
    <t>Chou</t>
  </si>
  <si>
    <t>A l'unité : Environ 500-600g</t>
  </si>
  <si>
    <t>Carottes</t>
  </si>
  <si>
    <t>A l'unité : Environ 1,2 kg</t>
  </si>
  <si>
    <r>
      <t>1 tissu n°</t>
    </r>
    <r>
      <rPr>
        <b/>
        <sz val="11"/>
        <color rgb="FF0070C0"/>
        <rFont val="Century Gothic"/>
        <family val="2"/>
      </rPr>
      <t>__</t>
    </r>
  </si>
  <si>
    <t>Rhubarbe</t>
  </si>
  <si>
    <t>Chou-fleur</t>
  </si>
  <si>
    <t>A l'unité : Environ 1,4 kg</t>
  </si>
  <si>
    <t>Carottes (botte)</t>
  </si>
  <si>
    <t>A l'unité : Environ 1 kg</t>
  </si>
  <si>
    <t>Fraises</t>
  </si>
  <si>
    <t>Quantité maximale par panier :                               Solo : 150g                                                           Duo : 250g                                                       Famille : 400g</t>
  </si>
  <si>
    <t>Salade</t>
  </si>
  <si>
    <t>Courgettes</t>
  </si>
  <si>
    <t>Concombres</t>
  </si>
  <si>
    <t>Taille Solo</t>
  </si>
  <si>
    <t>Taille Duo</t>
  </si>
  <si>
    <t>Taille Famille</t>
  </si>
  <si>
    <t>1 poivron : environ 120g</t>
  </si>
  <si>
    <t>Oignons blancs nouveaux</t>
  </si>
  <si>
    <t>Poivrons verts</t>
  </si>
  <si>
    <t>A l'unité : Environ 400g</t>
  </si>
  <si>
    <t>9 Rue Paul Doumer</t>
  </si>
  <si>
    <t>21110 GENLIS</t>
  </si>
  <si>
    <t>Oignons rouges nouveaux</t>
  </si>
  <si>
    <t>Oignons jaunes nouveaux</t>
  </si>
  <si>
    <t>Cornichons</t>
  </si>
  <si>
    <t>Framboises</t>
  </si>
  <si>
    <t>Quantité maximale par panier :                               Solo : 70g                                                           Duo : 100g                                                       Famille : 120g</t>
  </si>
  <si>
    <t>produits en quantité limitée : 1 produit orange par panier</t>
  </si>
  <si>
    <t>A l'unité : Environ 1,3 kg</t>
  </si>
  <si>
    <t>Aubergines</t>
  </si>
  <si>
    <t>Pommes de Terre - Agata</t>
  </si>
  <si>
    <t>Pommes de terre nouvelle et polyvalente</t>
  </si>
  <si>
    <t>Tomates</t>
  </si>
  <si>
    <t>Tomates cerises</t>
  </si>
  <si>
    <t>FACTURE</t>
  </si>
  <si>
    <t>F</t>
  </si>
  <si>
    <t>Marché Genlis</t>
  </si>
  <si>
    <t>Blettes</t>
  </si>
  <si>
    <t>Formulaire 210722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</si>
</sst>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€&quot;_-;\-* #,##0.00\ &quot;€&quot;_-;_-* &quot;-&quot;??\ &quot;€&quot;_-;_-@_-"/>
    <numFmt numFmtId="164" formatCode="#,##0.00\ &quot;€&quot;_);[Red]\(#,##0.00\ &quot;€&quot;\)"/>
    <numFmt numFmtId="165" formatCode="_ * #,##0.00_)\ &quot;€&quot;_ ;_ * \(#,##0.00\)\ &quot;€&quot;_ ;_ * &quot;-&quot;??_)\ &quot;€&quot;_ ;_ @_ "/>
    <numFmt numFmtId="166" formatCode="0.00\ \€"/>
    <numFmt numFmtId="167" formatCode="_-* #,##0.00\ [$€-40C]_-;\-* #,##0.00\ [$€-40C]_-;_-* &quot;-&quot;??\ [$€-40C]_-;_-@_-"/>
    <numFmt numFmtId="168" formatCode="&quot; €&quot;#,##0.00&quot; &quot;;&quot; €(&quot;#,##0.00&quot;)&quot;;&quot; €-&quot;#&quot; &quot;;@&quot; &quot;"/>
    <numFmt numFmtId="169" formatCode="#,##0.00&quot; €&quot;"/>
    <numFmt numFmtId="170" formatCode="d/m/yy"/>
    <numFmt numFmtId="171" formatCode="&quot; &quot;#,##0.00&quot;    &quot;;&quot;-&quot;#,##0.00&quot;    &quot;;&quot; -&quot;#&quot;    &quot;;@&quot; &quot;"/>
    <numFmt numFmtId="172" formatCode="[$-F400]h:mm:ss\ AM/PM"/>
    <numFmt numFmtId="173" formatCode="0.0"/>
  </numFmts>
  <fonts count="9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entury Gothic"/>
      <family val="2"/>
    </font>
    <font>
      <i/>
      <sz val="8"/>
      <color theme="1"/>
      <name val="Century Gothic"/>
      <family val="2"/>
    </font>
    <font>
      <sz val="11"/>
      <color rgb="FF000000"/>
      <name val="Calibri"/>
      <family val="2"/>
    </font>
    <font>
      <sz val="9"/>
      <color rgb="FF000000"/>
      <name val="Century Gothic"/>
      <family val="2"/>
    </font>
    <font>
      <i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u/>
      <sz val="14"/>
      <color theme="10"/>
      <name val="Century Gothic"/>
      <family val="2"/>
    </font>
    <font>
      <sz val="12"/>
      <color theme="1"/>
      <name val="Century Gothic"/>
      <family val="2"/>
    </font>
    <font>
      <u/>
      <sz val="12"/>
      <color theme="10"/>
      <name val="Century Gothic"/>
      <family val="2"/>
    </font>
    <font>
      <b/>
      <sz val="16"/>
      <color theme="1"/>
      <name val="Century Gothic"/>
      <family val="2"/>
    </font>
    <font>
      <b/>
      <sz val="28"/>
      <color rgb="FF00B050"/>
      <name val="Century Gothic"/>
      <family val="2"/>
    </font>
    <font>
      <b/>
      <sz val="13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u val="singleAccounting"/>
      <sz val="12"/>
      <color theme="1"/>
      <name val="Century Gothic"/>
      <family val="2"/>
    </font>
    <font>
      <sz val="12"/>
      <color theme="0"/>
      <name val="Century Gothic"/>
      <family val="2"/>
    </font>
    <font>
      <u/>
      <sz val="12"/>
      <name val="Century Gothic"/>
      <family val="2"/>
    </font>
    <font>
      <sz val="12"/>
      <name val="Century Gothic"/>
      <family val="2"/>
    </font>
    <font>
      <b/>
      <sz val="16"/>
      <color rgb="FFFF0000"/>
      <name val="Century Gothic"/>
      <family val="2"/>
    </font>
    <font>
      <sz val="14"/>
      <color theme="1"/>
      <name val="Century Gothic"/>
      <family val="2"/>
    </font>
    <font>
      <b/>
      <i/>
      <sz val="14"/>
      <color theme="0"/>
      <name val="Century Gothic"/>
      <family val="2"/>
    </font>
    <font>
      <i/>
      <sz val="12"/>
      <color theme="1"/>
      <name val="Century Gothic"/>
      <family val="2"/>
    </font>
    <font>
      <b/>
      <i/>
      <sz val="12"/>
      <name val="Century Gothic"/>
      <family val="2"/>
    </font>
    <font>
      <b/>
      <i/>
      <sz val="12"/>
      <color rgb="FFFF0000"/>
      <name val="Century Gothic"/>
      <family val="2"/>
    </font>
    <font>
      <i/>
      <sz val="12"/>
      <color rgb="FFFF0000"/>
      <name val="Century Gothic"/>
      <family val="2"/>
    </font>
    <font>
      <sz val="22"/>
      <name val="Century Gothic"/>
      <family val="2"/>
    </font>
    <font>
      <sz val="16"/>
      <name val="Century Gothic"/>
      <family val="2"/>
    </font>
    <font>
      <sz val="22"/>
      <color theme="1"/>
      <name val="Century Gothic"/>
      <family val="2"/>
    </font>
    <font>
      <i/>
      <sz val="11"/>
      <name val="Century Gothic"/>
      <family val="2"/>
    </font>
    <font>
      <b/>
      <sz val="16"/>
      <color theme="0"/>
      <name val="Century Gothic"/>
      <family val="2"/>
    </font>
    <font>
      <b/>
      <sz val="12"/>
      <color rgb="FFFF0000"/>
      <name val="Century Gothic"/>
      <family val="2"/>
    </font>
    <font>
      <sz val="13"/>
      <name val="Century Gothic"/>
      <family val="2"/>
    </font>
    <font>
      <sz val="13"/>
      <color theme="1"/>
      <name val="Century Gothic"/>
      <family val="2"/>
    </font>
    <font>
      <sz val="16"/>
      <color theme="1"/>
      <name val="Century Gothic"/>
      <family val="2"/>
    </font>
    <font>
      <sz val="14"/>
      <color theme="0"/>
      <name val="Century Gothic"/>
      <family val="2"/>
    </font>
    <font>
      <sz val="13"/>
      <color theme="0"/>
      <name val="Century Gothic"/>
      <family val="2"/>
    </font>
    <font>
      <b/>
      <u/>
      <sz val="14"/>
      <name val="Century Gothic"/>
      <family val="2"/>
    </font>
    <font>
      <sz val="10"/>
      <color rgb="FF000000"/>
      <name val="Century Gothic"/>
      <family val="2"/>
    </font>
    <font>
      <sz val="24"/>
      <color theme="0"/>
      <name val="Century Gothic"/>
      <family val="2"/>
    </font>
    <font>
      <sz val="10"/>
      <color theme="0"/>
      <name val="Century Gothic"/>
      <family val="2"/>
    </font>
    <font>
      <sz val="16"/>
      <color theme="0"/>
      <name val="Century Gothic"/>
      <family val="2"/>
    </font>
    <font>
      <b/>
      <strike/>
      <sz val="12"/>
      <color theme="0"/>
      <name val="Century Gothic"/>
      <family val="2"/>
    </font>
    <font>
      <sz val="11"/>
      <color theme="1"/>
      <name val="Arial"/>
      <family val="2"/>
    </font>
    <font>
      <b/>
      <sz val="9"/>
      <color rgb="FF000000"/>
      <name val="Britannic Bold"/>
      <family val="2"/>
    </font>
    <font>
      <b/>
      <i/>
      <sz val="10"/>
      <color theme="1"/>
      <name val="Century Gothic"/>
      <family val="2"/>
    </font>
    <font>
      <b/>
      <sz val="11"/>
      <color theme="1"/>
      <name val="Century Gothic"/>
      <family val="2"/>
    </font>
    <font>
      <b/>
      <sz val="16"/>
      <color rgb="FF000000"/>
      <name val="Century Gothic"/>
      <family val="2"/>
    </font>
    <font>
      <b/>
      <i/>
      <sz val="9"/>
      <color theme="1"/>
      <name val="Century Gothic"/>
      <family val="2"/>
    </font>
    <font>
      <sz val="10"/>
      <color theme="1"/>
      <name val="Century Gothic"/>
      <family val="2"/>
    </font>
    <font>
      <u/>
      <sz val="11"/>
      <color theme="9" tint="-0.249977111117893"/>
      <name val="Arial"/>
      <family val="2"/>
    </font>
    <font>
      <b/>
      <u/>
      <sz val="9"/>
      <color rgb="FF000000"/>
      <name val="Century Gothic"/>
      <family val="2"/>
    </font>
    <font>
      <sz val="13"/>
      <color theme="1"/>
      <name val="Arial"/>
      <family val="2"/>
    </font>
    <font>
      <b/>
      <u/>
      <sz val="12"/>
      <color rgb="FF000000"/>
      <name val="Century Gothic"/>
      <family val="2"/>
    </font>
    <font>
      <sz val="9"/>
      <color rgb="FFFFFFFF"/>
      <name val="Century Gothic"/>
      <family val="2"/>
    </font>
    <font>
      <sz val="11"/>
      <color theme="1"/>
      <name val="Century Gothic"/>
      <family val="2"/>
    </font>
    <font>
      <b/>
      <sz val="9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rgb="FF000000"/>
      <name val="Century Gothic"/>
      <family val="2"/>
    </font>
    <font>
      <sz val="11"/>
      <color rgb="FFFFFFFF"/>
      <name val="Bauhaus-Demi"/>
    </font>
    <font>
      <b/>
      <sz val="11"/>
      <color rgb="FFFFFFFF"/>
      <name val="Arial"/>
      <family val="2"/>
    </font>
    <font>
      <b/>
      <sz val="11"/>
      <color rgb="FF0070C0"/>
      <name val="Century Gothic"/>
      <family val="2"/>
    </font>
    <font>
      <b/>
      <sz val="9"/>
      <color rgb="FF000000"/>
      <name val="Bauhaus-Demi"/>
    </font>
    <font>
      <b/>
      <sz val="8"/>
      <color rgb="FF000000"/>
      <name val="Century Gothic"/>
      <family val="2"/>
    </font>
    <font>
      <b/>
      <sz val="9"/>
      <color rgb="FFFFFFFF"/>
      <name val="Bauhaus-Demi"/>
    </font>
    <font>
      <sz val="11"/>
      <color rgb="FFFFFFFF"/>
      <name val="Century Gothic"/>
      <family val="2"/>
    </font>
    <font>
      <sz val="8"/>
      <color rgb="FF808080"/>
      <name val="Century Gothic"/>
      <family val="2"/>
    </font>
    <font>
      <sz val="11"/>
      <color rgb="FF000000"/>
      <name val="Arial"/>
      <family val="2"/>
    </font>
    <font>
      <b/>
      <u/>
      <sz val="18"/>
      <color rgb="FFC00000"/>
      <name val="Century Gothic"/>
      <family val="2"/>
    </font>
    <font>
      <b/>
      <sz val="12"/>
      <color rgb="FF00B050"/>
      <name val="Century Gothic"/>
      <family val="2"/>
    </font>
    <font>
      <sz val="14"/>
      <color rgb="FF000000"/>
      <name val="Century Gothic"/>
      <family val="2"/>
    </font>
    <font>
      <u/>
      <sz val="14"/>
      <color rgb="FF000000"/>
      <name val="Century Gothic"/>
      <family val="2"/>
    </font>
    <font>
      <sz val="12"/>
      <color rgb="FF000000"/>
      <name val="Century Gothic"/>
      <family val="2"/>
    </font>
    <font>
      <b/>
      <sz val="14"/>
      <color rgb="FF000000"/>
      <name val="Century Gothic"/>
      <family val="2"/>
    </font>
    <font>
      <b/>
      <sz val="11"/>
      <color rgb="FFFF0000"/>
      <name val="Century Gothic"/>
      <family val="2"/>
    </font>
    <font>
      <sz val="11"/>
      <color rgb="FFFF0000"/>
      <name val="Century Gothic"/>
      <family val="2"/>
    </font>
    <font>
      <b/>
      <sz val="10"/>
      <name val="Century Gothic"/>
      <family val="2"/>
    </font>
    <font>
      <sz val="8"/>
      <color theme="1"/>
      <name val="Century Gothic"/>
      <family val="2"/>
    </font>
    <font>
      <i/>
      <sz val="13"/>
      <color theme="1"/>
      <name val="Century Gothic"/>
      <family val="2"/>
    </font>
    <font>
      <i/>
      <sz val="11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9" tint="-0.249977111117893"/>
      <name val="Century Gothic"/>
      <family val="2"/>
    </font>
    <font>
      <sz val="11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9933"/>
        <bgColor rgb="FF00993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rgb="FF00B050"/>
      </top>
      <bottom/>
      <diagonal/>
    </border>
    <border>
      <left/>
      <right/>
      <top/>
      <bottom style="medium">
        <color rgb="FF00B05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5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8" fillId="0" borderId="0"/>
    <xf numFmtId="0" fontId="50" fillId="0" borderId="0"/>
    <xf numFmtId="168" fontId="8" fillId="0" borderId="0"/>
    <xf numFmtId="171" fontId="8" fillId="0" borderId="0"/>
    <xf numFmtId="0" fontId="1" fillId="0" borderId="0"/>
    <xf numFmtId="44" fontId="1" fillId="0" borderId="0" applyFont="0" applyFill="0" applyBorder="0" applyAlignment="0" applyProtection="0"/>
  </cellStyleXfs>
  <cellXfs count="458">
    <xf numFmtId="0" fontId="0" fillId="0" borderId="0" xfId="0"/>
    <xf numFmtId="0" fontId="7" fillId="0" borderId="28" xfId="3" applyFont="1" applyBorder="1" applyAlignment="1">
      <alignment horizontal="center" vertical="center"/>
    </xf>
    <xf numFmtId="0" fontId="6" fillId="0" borderId="28" xfId="3" applyFont="1" applyBorder="1" applyAlignment="1">
      <alignment horizontal="center" vertical="center" wrapText="1"/>
    </xf>
    <xf numFmtId="0" fontId="10" fillId="0" borderId="35" xfId="4" applyFont="1" applyBorder="1" applyAlignment="1">
      <alignment horizontal="center" vertical="center"/>
    </xf>
    <xf numFmtId="0" fontId="15" fillId="0" borderId="0" xfId="0" applyFont="1"/>
    <xf numFmtId="167" fontId="15" fillId="0" borderId="0" xfId="0" applyNumberFormat="1" applyFont="1"/>
    <xf numFmtId="0" fontId="15" fillId="0" borderId="0" xfId="0" applyFont="1" applyFill="1" applyBorder="1"/>
    <xf numFmtId="0" fontId="17" fillId="0" borderId="0" xfId="0" applyFont="1" applyFill="1" applyBorder="1"/>
    <xf numFmtId="0" fontId="15" fillId="0" borderId="0" xfId="0" applyFont="1" applyFill="1" applyBorder="1" applyAlignment="1">
      <alignment wrapText="1"/>
    </xf>
    <xf numFmtId="167" fontId="15" fillId="0" borderId="0" xfId="0" applyNumberFormat="1" applyFont="1" applyFill="1" applyBorder="1"/>
    <xf numFmtId="0" fontId="18" fillId="0" borderId="0" xfId="0" applyFont="1" applyFill="1"/>
    <xf numFmtId="0" fontId="15" fillId="0" borderId="0" xfId="0" applyFont="1" applyFill="1"/>
    <xf numFmtId="0" fontId="20" fillId="4" borderId="13" xfId="0" applyFont="1" applyFill="1" applyBorder="1"/>
    <xf numFmtId="0" fontId="21" fillId="2" borderId="1" xfId="0" applyFont="1" applyFill="1" applyBorder="1" applyAlignment="1">
      <alignment wrapText="1"/>
    </xf>
    <xf numFmtId="167" fontId="15" fillId="2" borderId="0" xfId="0" applyNumberFormat="1" applyFont="1" applyFill="1" applyBorder="1" applyAlignment="1"/>
    <xf numFmtId="0" fontId="23" fillId="0" borderId="0" xfId="0" applyFont="1"/>
    <xf numFmtId="0" fontId="20" fillId="2" borderId="15" xfId="0" applyFont="1" applyFill="1" applyBorder="1"/>
    <xf numFmtId="0" fontId="20" fillId="4" borderId="16" xfId="0" applyFont="1" applyFill="1" applyBorder="1"/>
    <xf numFmtId="167" fontId="15" fillId="2" borderId="0" xfId="0" applyNumberFormat="1" applyFont="1" applyFill="1" applyBorder="1"/>
    <xf numFmtId="167" fontId="15" fillId="4" borderId="12" xfId="0" applyNumberFormat="1" applyFont="1" applyFill="1" applyBorder="1" applyAlignment="1">
      <alignment horizontal="center" vertical="center"/>
    </xf>
    <xf numFmtId="14" fontId="15" fillId="0" borderId="2" xfId="0" applyNumberFormat="1" applyFont="1" applyBorder="1"/>
    <xf numFmtId="0" fontId="25" fillId="0" borderId="0" xfId="0" applyFont="1" applyBorder="1"/>
    <xf numFmtId="167" fontId="15" fillId="4" borderId="18" xfId="0" applyNumberFormat="1" applyFont="1" applyFill="1" applyBorder="1" applyAlignment="1">
      <alignment horizontal="center" vertical="center"/>
    </xf>
    <xf numFmtId="0" fontId="15" fillId="0" borderId="2" xfId="0" applyFont="1" applyFill="1" applyBorder="1"/>
    <xf numFmtId="0" fontId="20" fillId="2" borderId="14" xfId="0" applyFont="1" applyFill="1" applyBorder="1"/>
    <xf numFmtId="0" fontId="20" fillId="2" borderId="0" xfId="0" applyFont="1" applyFill="1" applyBorder="1"/>
    <xf numFmtId="0" fontId="21" fillId="2" borderId="0" xfId="0" applyFont="1" applyFill="1" applyBorder="1" applyAlignment="1">
      <alignment wrapText="1"/>
    </xf>
    <xf numFmtId="167" fontId="15" fillId="0" borderId="21" xfId="0" applyNumberFormat="1" applyFont="1" applyBorder="1"/>
    <xf numFmtId="167" fontId="21" fillId="0" borderId="17" xfId="0" applyNumberFormat="1" applyFont="1" applyFill="1" applyBorder="1"/>
    <xf numFmtId="0" fontId="20" fillId="0" borderId="0" xfId="0" applyFont="1" applyFill="1" applyBorder="1"/>
    <xf numFmtId="167" fontId="15" fillId="4" borderId="23" xfId="0" applyNumberFormat="1" applyFont="1" applyFill="1" applyBorder="1" applyAlignment="1">
      <alignment horizontal="center" vertical="center"/>
    </xf>
    <xf numFmtId="0" fontId="25" fillId="0" borderId="3" xfId="0" applyFont="1" applyFill="1" applyBorder="1"/>
    <xf numFmtId="0" fontId="20" fillId="0" borderId="17" xfId="0" applyFont="1" applyFill="1" applyBorder="1"/>
    <xf numFmtId="0" fontId="26" fillId="2" borderId="0" xfId="0" applyFont="1" applyFill="1" applyBorder="1"/>
    <xf numFmtId="0" fontId="15" fillId="0" borderId="0" xfId="0" applyFont="1" applyAlignment="1">
      <alignment wrapText="1"/>
    </xf>
    <xf numFmtId="0" fontId="15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 wrapText="1"/>
    </xf>
    <xf numFmtId="167" fontId="15" fillId="0" borderId="0" xfId="0" applyNumberFormat="1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left" vertical="center"/>
    </xf>
    <xf numFmtId="0" fontId="28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 wrapText="1"/>
    </xf>
    <xf numFmtId="164" fontId="29" fillId="0" borderId="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167" fontId="20" fillId="0" borderId="0" xfId="0" applyNumberFormat="1" applyFont="1" applyFill="1" applyBorder="1"/>
    <xf numFmtId="0" fontId="27" fillId="0" borderId="0" xfId="0" applyFont="1" applyFill="1" applyBorder="1"/>
    <xf numFmtId="165" fontId="27" fillId="0" borderId="0" xfId="1" applyFont="1" applyFill="1" applyBorder="1"/>
    <xf numFmtId="0" fontId="15" fillId="0" borderId="0" xfId="0" applyFont="1" applyFill="1" applyBorder="1" applyAlignment="1">
      <alignment horizont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38" fillId="0" borderId="0" xfId="0" applyFont="1" applyAlignment="1">
      <alignment horizontal="right"/>
    </xf>
    <xf numFmtId="0" fontId="25" fillId="0" borderId="25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/>
    </xf>
    <xf numFmtId="0" fontId="25" fillId="0" borderId="25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5" fillId="0" borderId="7" xfId="0" applyFont="1" applyFill="1" applyBorder="1"/>
    <xf numFmtId="0" fontId="12" fillId="0" borderId="8" xfId="0" applyFont="1" applyFill="1" applyBorder="1" applyAlignment="1">
      <alignment vertical="center" wrapText="1"/>
    </xf>
    <xf numFmtId="0" fontId="15" fillId="0" borderId="0" xfId="0" applyFont="1" applyBorder="1"/>
    <xf numFmtId="0" fontId="15" fillId="0" borderId="0" xfId="0" applyFont="1" applyBorder="1" applyAlignment="1">
      <alignment wrapText="1"/>
    </xf>
    <xf numFmtId="167" fontId="15" fillId="0" borderId="0" xfId="0" applyNumberFormat="1" applyFont="1" applyBorder="1"/>
    <xf numFmtId="0" fontId="25" fillId="0" borderId="7" xfId="0" applyFont="1" applyBorder="1"/>
    <xf numFmtId="0" fontId="27" fillId="0" borderId="8" xfId="0" applyFont="1" applyBorder="1" applyAlignment="1">
      <alignment vertical="center"/>
    </xf>
    <xf numFmtId="0" fontId="15" fillId="0" borderId="25" xfId="0" applyFont="1" applyBorder="1"/>
    <xf numFmtId="0" fontId="12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5" fillId="0" borderId="25" xfId="0" applyFont="1" applyBorder="1"/>
    <xf numFmtId="0" fontId="27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23" fillId="0" borderId="25" xfId="0" applyFont="1" applyBorder="1"/>
    <xf numFmtId="0" fontId="12" fillId="0" borderId="10" xfId="0" applyFont="1" applyBorder="1" applyAlignment="1">
      <alignment horizontal="left" vertical="center"/>
    </xf>
    <xf numFmtId="0" fontId="23" fillId="0" borderId="5" xfId="0" applyFont="1" applyBorder="1"/>
    <xf numFmtId="0" fontId="44" fillId="0" borderId="0" xfId="0" applyFont="1" applyBorder="1" applyAlignment="1">
      <alignment vertical="center"/>
    </xf>
    <xf numFmtId="0" fontId="15" fillId="0" borderId="5" xfId="0" applyFont="1" applyBorder="1"/>
    <xf numFmtId="0" fontId="27" fillId="0" borderId="0" xfId="0" applyFont="1" applyBorder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12" fillId="0" borderId="8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top" wrapText="1"/>
    </xf>
    <xf numFmtId="166" fontId="45" fillId="0" borderId="0" xfId="0" applyNumberFormat="1" applyFont="1" applyFill="1" applyBorder="1" applyAlignment="1">
      <alignment horizontal="right" vertical="top" wrapText="1"/>
    </xf>
    <xf numFmtId="0" fontId="37" fillId="5" borderId="0" xfId="0" applyFont="1" applyFill="1" applyBorder="1" applyAlignment="1">
      <alignment horizontal="left" vertical="top" wrapText="1"/>
    </xf>
    <xf numFmtId="0" fontId="47" fillId="5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left" vertical="top" wrapText="1"/>
    </xf>
    <xf numFmtId="167" fontId="15" fillId="0" borderId="3" xfId="0" applyNumberFormat="1" applyFont="1" applyBorder="1"/>
    <xf numFmtId="167" fontId="15" fillId="4" borderId="24" xfId="0" applyNumberFormat="1" applyFont="1" applyFill="1" applyBorder="1"/>
    <xf numFmtId="0" fontId="21" fillId="2" borderId="11" xfId="0" applyFont="1" applyFill="1" applyBorder="1"/>
    <xf numFmtId="0" fontId="21" fillId="2" borderId="12" xfId="0" applyFont="1" applyFill="1" applyBorder="1"/>
    <xf numFmtId="0" fontId="10" fillId="0" borderId="38" xfId="4" applyFont="1" applyBorder="1" applyAlignment="1">
      <alignment vertical="center"/>
    </xf>
    <xf numFmtId="0" fontId="9" fillId="0" borderId="38" xfId="4" applyFont="1" applyBorder="1" applyAlignment="1">
      <alignment vertical="center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horizontal="left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/>
    </xf>
    <xf numFmtId="167" fontId="15" fillId="0" borderId="41" xfId="0" applyNumberFormat="1" applyFont="1" applyFill="1" applyBorder="1" applyAlignment="1">
      <alignment vertical="center"/>
    </xf>
    <xf numFmtId="0" fontId="25" fillId="0" borderId="7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21" fillId="0" borderId="45" xfId="0" applyFont="1" applyFill="1" applyBorder="1" applyAlignment="1">
      <alignment vertical="center"/>
    </xf>
    <xf numFmtId="0" fontId="21" fillId="0" borderId="46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/>
    </xf>
    <xf numFmtId="167" fontId="15" fillId="0" borderId="47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67" fontId="15" fillId="0" borderId="6" xfId="0" applyNumberFormat="1" applyFont="1" applyFill="1" applyBorder="1" applyAlignment="1">
      <alignment vertical="center"/>
    </xf>
    <xf numFmtId="167" fontId="15" fillId="0" borderId="47" xfId="0" applyNumberFormat="1" applyFont="1" applyFill="1" applyBorder="1"/>
    <xf numFmtId="0" fontId="15" fillId="0" borderId="52" xfId="0" applyFont="1" applyBorder="1"/>
    <xf numFmtId="0" fontId="15" fillId="0" borderId="53" xfId="0" applyFont="1" applyBorder="1"/>
    <xf numFmtId="0" fontId="15" fillId="0" borderId="54" xfId="0" applyFont="1" applyBorder="1"/>
    <xf numFmtId="0" fontId="50" fillId="0" borderId="0" xfId="5"/>
    <xf numFmtId="0" fontId="9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169" fontId="9" fillId="0" borderId="0" xfId="6" applyNumberFormat="1" applyFont="1" applyAlignment="1">
      <alignment vertical="center"/>
    </xf>
    <xf numFmtId="0" fontId="51" fillId="0" borderId="0" xfId="4" applyFont="1" applyAlignment="1">
      <alignment vertical="center"/>
    </xf>
    <xf numFmtId="0" fontId="52" fillId="0" borderId="0" xfId="3" applyFont="1" applyAlignment="1">
      <alignment horizontal="left" vertical="center"/>
    </xf>
    <xf numFmtId="170" fontId="53" fillId="0" borderId="0" xfId="3" applyNumberFormat="1" applyFont="1" applyAlignment="1">
      <alignment horizontal="right" vertical="center"/>
    </xf>
    <xf numFmtId="0" fontId="53" fillId="0" borderId="0" xfId="3" applyFont="1" applyAlignment="1">
      <alignment horizontal="right" vertical="center"/>
    </xf>
    <xf numFmtId="0" fontId="54" fillId="0" borderId="0" xfId="4" applyFont="1" applyAlignment="1">
      <alignment horizontal="left" vertical="center"/>
    </xf>
    <xf numFmtId="0" fontId="54" fillId="0" borderId="0" xfId="4" applyFont="1" applyAlignment="1">
      <alignment horizontal="right" vertical="center"/>
    </xf>
    <xf numFmtId="0" fontId="17" fillId="0" borderId="0" xfId="3" applyFont="1" applyAlignment="1">
      <alignment vertical="center"/>
    </xf>
    <xf numFmtId="49" fontId="54" fillId="0" borderId="0" xfId="7" applyNumberFormat="1" applyFont="1" applyAlignment="1">
      <alignment horizontal="left" vertical="center"/>
    </xf>
    <xf numFmtId="0" fontId="6" fillId="0" borderId="0" xfId="3" applyFont="1" applyAlignment="1">
      <alignment vertical="center"/>
    </xf>
    <xf numFmtId="170" fontId="53" fillId="0" borderId="0" xfId="3" applyNumberFormat="1" applyFont="1" applyAlignment="1">
      <alignment vertical="center"/>
    </xf>
    <xf numFmtId="0" fontId="55" fillId="0" borderId="0" xfId="3" applyFont="1" applyAlignment="1">
      <alignment vertical="center"/>
    </xf>
    <xf numFmtId="0" fontId="56" fillId="0" borderId="0" xfId="3" applyFont="1" applyAlignment="1">
      <alignment vertical="center"/>
    </xf>
    <xf numFmtId="0" fontId="55" fillId="0" borderId="0" xfId="3" applyFont="1" applyAlignment="1">
      <alignment horizontal="left" vertical="center"/>
    </xf>
    <xf numFmtId="0" fontId="21" fillId="0" borderId="0" xfId="3" applyFont="1" applyAlignment="1">
      <alignment horizontal="left" vertical="center"/>
    </xf>
    <xf numFmtId="14" fontId="53" fillId="0" borderId="0" xfId="3" applyNumberFormat="1" applyFont="1" applyAlignment="1">
      <alignment vertical="center"/>
    </xf>
    <xf numFmtId="170" fontId="53" fillId="0" borderId="0" xfId="3" applyNumberFormat="1" applyFont="1" applyAlignment="1">
      <alignment horizontal="left" vertical="center"/>
    </xf>
    <xf numFmtId="0" fontId="56" fillId="0" borderId="0" xfId="3" applyFont="1" applyAlignment="1">
      <alignment horizontal="left" vertical="center"/>
    </xf>
    <xf numFmtId="0" fontId="9" fillId="0" borderId="0" xfId="4" applyFont="1" applyAlignment="1">
      <alignment horizontal="left" vertical="center"/>
    </xf>
    <xf numFmtId="0" fontId="45" fillId="0" borderId="0" xfId="4" applyFont="1" applyAlignment="1">
      <alignment vertical="center"/>
    </xf>
    <xf numFmtId="170" fontId="53" fillId="0" borderId="0" xfId="3" applyNumberFormat="1" applyFont="1" applyAlignment="1">
      <alignment horizontal="right"/>
    </xf>
    <xf numFmtId="170" fontId="6" fillId="0" borderId="0" xfId="3" applyNumberFormat="1" applyFont="1" applyAlignment="1">
      <alignment horizontal="center" vertical="center"/>
    </xf>
    <xf numFmtId="0" fontId="7" fillId="0" borderId="0" xfId="3" applyFont="1" applyAlignment="1">
      <alignment vertical="center"/>
    </xf>
    <xf numFmtId="0" fontId="58" fillId="0" borderId="0" xfId="4" applyFont="1" applyAlignment="1">
      <alignment vertical="center"/>
    </xf>
    <xf numFmtId="0" fontId="59" fillId="0" borderId="55" xfId="5" applyFont="1" applyBorder="1"/>
    <xf numFmtId="0" fontId="19" fillId="0" borderId="55" xfId="5" applyFont="1" applyBorder="1"/>
    <xf numFmtId="0" fontId="15" fillId="0" borderId="56" xfId="5" applyFont="1" applyBorder="1" applyAlignment="1">
      <alignment horizontal="center"/>
    </xf>
    <xf numFmtId="169" fontId="61" fillId="0" borderId="0" xfId="4" applyNumberFormat="1" applyFont="1" applyAlignment="1">
      <alignment vertical="center"/>
    </xf>
    <xf numFmtId="0" fontId="62" fillId="0" borderId="56" xfId="5" applyFont="1" applyBorder="1" applyAlignment="1">
      <alignment horizontal="center"/>
    </xf>
    <xf numFmtId="0" fontId="63" fillId="0" borderId="0" xfId="4" applyFont="1" applyAlignment="1">
      <alignment vertical="center"/>
    </xf>
    <xf numFmtId="0" fontId="63" fillId="0" borderId="0" xfId="4" applyFont="1" applyAlignment="1">
      <alignment horizontal="left" vertical="center" readingOrder="1"/>
    </xf>
    <xf numFmtId="0" fontId="65" fillId="0" borderId="0" xfId="4" applyFont="1" applyAlignment="1">
      <alignment horizontal="left" vertical="center" readingOrder="1"/>
    </xf>
    <xf numFmtId="0" fontId="64" fillId="0" borderId="0" xfId="4" applyFont="1" applyAlignment="1">
      <alignment vertical="center"/>
    </xf>
    <xf numFmtId="0" fontId="69" fillId="0" borderId="0" xfId="4" applyFont="1" applyAlignment="1">
      <alignment horizontal="center" vertical="center"/>
    </xf>
    <xf numFmtId="169" fontId="64" fillId="0" borderId="0" xfId="6" applyNumberFormat="1" applyFont="1" applyAlignment="1">
      <alignment vertical="center"/>
    </xf>
    <xf numFmtId="0" fontId="70" fillId="0" borderId="0" xfId="4" applyFont="1" applyAlignment="1">
      <alignment horizontal="left" vertical="center"/>
    </xf>
    <xf numFmtId="0" fontId="11" fillId="0" borderId="0" xfId="4" applyFont="1" applyAlignment="1">
      <alignment horizontal="left" vertical="center"/>
    </xf>
    <xf numFmtId="0" fontId="71" fillId="0" borderId="0" xfId="4" applyFont="1" applyAlignment="1">
      <alignment horizontal="left" vertical="center" indent="1"/>
    </xf>
    <xf numFmtId="169" fontId="72" fillId="0" borderId="0" xfId="6" applyNumberFormat="1" applyFont="1" applyAlignment="1">
      <alignment horizontal="left" vertical="center" indent="1"/>
    </xf>
    <xf numFmtId="49" fontId="63" fillId="0" borderId="0" xfId="4" applyNumberFormat="1" applyFont="1" applyAlignment="1">
      <alignment horizontal="left" vertical="center"/>
    </xf>
    <xf numFmtId="0" fontId="63" fillId="0" borderId="0" xfId="4" applyFont="1" applyAlignment="1">
      <alignment horizontal="left" vertical="center"/>
    </xf>
    <xf numFmtId="0" fontId="11" fillId="0" borderId="0" xfId="4" applyFont="1" applyAlignment="1">
      <alignment vertical="center"/>
    </xf>
    <xf numFmtId="49" fontId="70" fillId="0" borderId="0" xfId="4" applyNumberFormat="1" applyFont="1" applyAlignment="1">
      <alignment vertical="center"/>
    </xf>
    <xf numFmtId="0" fontId="63" fillId="0" borderId="0" xfId="4" applyFont="1" applyAlignment="1">
      <alignment horizontal="left" vertical="center" indent="1"/>
    </xf>
    <xf numFmtId="0" fontId="73" fillId="0" borderId="0" xfId="4" applyFont="1" applyAlignment="1">
      <alignment horizontal="center" vertical="center" wrapText="1"/>
    </xf>
    <xf numFmtId="0" fontId="9" fillId="0" borderId="0" xfId="4" applyFont="1"/>
    <xf numFmtId="0" fontId="11" fillId="0" borderId="0" xfId="4" applyFont="1" applyAlignment="1">
      <alignment vertical="center" wrapText="1"/>
    </xf>
    <xf numFmtId="0" fontId="1" fillId="0" borderId="0" xfId="8"/>
    <xf numFmtId="0" fontId="10" fillId="0" borderId="0" xfId="4" applyFont="1" applyAlignment="1">
      <alignment vertical="center"/>
    </xf>
    <xf numFmtId="0" fontId="57" fillId="0" borderId="0" xfId="8" applyFont="1"/>
    <xf numFmtId="0" fontId="6" fillId="0" borderId="0" xfId="3" applyFont="1" applyAlignment="1">
      <alignment vertical="center" wrapText="1"/>
    </xf>
    <xf numFmtId="0" fontId="53" fillId="0" borderId="0" xfId="3" applyFont="1" applyAlignment="1">
      <alignment vertical="center"/>
    </xf>
    <xf numFmtId="0" fontId="74" fillId="0" borderId="0" xfId="4" applyFont="1" applyAlignment="1">
      <alignment vertical="center"/>
    </xf>
    <xf numFmtId="0" fontId="50" fillId="0" borderId="0" xfId="8" applyFont="1"/>
    <xf numFmtId="169" fontId="9" fillId="0" borderId="0" xfId="6" applyNumberFormat="1" applyFont="1" applyAlignment="1">
      <alignment vertical="center" wrapText="1"/>
    </xf>
    <xf numFmtId="169" fontId="9" fillId="0" borderId="60" xfId="6" applyNumberFormat="1" applyFont="1" applyBorder="1" applyAlignment="1">
      <alignment vertical="center" wrapText="1"/>
    </xf>
    <xf numFmtId="0" fontId="77" fillId="0" borderId="22" xfId="4" applyFont="1" applyBorder="1" applyAlignment="1">
      <alignment horizontal="center" vertical="center" wrapText="1"/>
    </xf>
    <xf numFmtId="0" fontId="77" fillId="0" borderId="0" xfId="4" applyFont="1" applyAlignment="1">
      <alignment vertical="center"/>
    </xf>
    <xf numFmtId="0" fontId="79" fillId="0" borderId="0" xfId="4" applyFont="1" applyAlignment="1">
      <alignment vertical="center"/>
    </xf>
    <xf numFmtId="0" fontId="79" fillId="0" borderId="0" xfId="4" applyFont="1" applyAlignment="1">
      <alignment horizontal="center" vertical="center"/>
    </xf>
    <xf numFmtId="0" fontId="62" fillId="0" borderId="0" xfId="8" applyFont="1"/>
    <xf numFmtId="0" fontId="64" fillId="0" borderId="0" xfId="4" applyFont="1" applyAlignment="1">
      <alignment horizontal="center" vertical="center"/>
    </xf>
    <xf numFmtId="0" fontId="1" fillId="0" borderId="64" xfId="8" applyBorder="1"/>
    <xf numFmtId="0" fontId="4" fillId="4" borderId="16" xfId="2" applyFill="1" applyBorder="1"/>
    <xf numFmtId="167" fontId="21" fillId="0" borderId="1" xfId="0" applyNumberFormat="1" applyFont="1" applyBorder="1" applyAlignment="1">
      <alignment horizontal="center"/>
    </xf>
    <xf numFmtId="167" fontId="21" fillId="0" borderId="0" xfId="0" applyNumberFormat="1" applyFont="1" applyBorder="1" applyAlignment="1">
      <alignment horizontal="center"/>
    </xf>
    <xf numFmtId="0" fontId="25" fillId="0" borderId="7" xfId="0" applyFont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167" fontId="25" fillId="0" borderId="41" xfId="0" applyNumberFormat="1" applyFont="1" applyBorder="1" applyAlignment="1">
      <alignment horizontal="center" vertical="center"/>
    </xf>
    <xf numFmtId="0" fontId="25" fillId="0" borderId="68" xfId="0" applyFont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49" fontId="20" fillId="4" borderId="17" xfId="0" applyNumberFormat="1" applyFont="1" applyFill="1" applyBorder="1"/>
    <xf numFmtId="0" fontId="84" fillId="0" borderId="0" xfId="0" applyFont="1"/>
    <xf numFmtId="0" fontId="37" fillId="5" borderId="39" xfId="0" applyFont="1" applyFill="1" applyBorder="1" applyAlignment="1">
      <alignment vertical="center"/>
    </xf>
    <xf numFmtId="0" fontId="49" fillId="5" borderId="41" xfId="0" applyFont="1" applyFill="1" applyBorder="1" applyAlignment="1">
      <alignment vertical="center"/>
    </xf>
    <xf numFmtId="0" fontId="42" fillId="2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/>
    </xf>
    <xf numFmtId="0" fontId="12" fillId="0" borderId="8" xfId="0" applyFont="1" applyBorder="1" applyAlignment="1">
      <alignment vertical="center"/>
    </xf>
    <xf numFmtId="0" fontId="60" fillId="0" borderId="0" xfId="4" applyFont="1" applyAlignment="1">
      <alignment vertical="center"/>
    </xf>
    <xf numFmtId="167" fontId="12" fillId="0" borderId="26" xfId="0" applyNumberFormat="1" applyFont="1" applyFill="1" applyBorder="1" applyAlignment="1">
      <alignment horizontal="left" vertical="center"/>
    </xf>
    <xf numFmtId="167" fontId="12" fillId="0" borderId="10" xfId="0" applyNumberFormat="1" applyFont="1" applyFill="1" applyBorder="1" applyAlignment="1">
      <alignment horizontal="left" vertical="center"/>
    </xf>
    <xf numFmtId="0" fontId="25" fillId="0" borderId="0" xfId="0" applyFont="1" applyFill="1" applyBorder="1"/>
    <xf numFmtId="0" fontId="25" fillId="0" borderId="0" xfId="0" applyFont="1" applyAlignment="1">
      <alignment horizontal="left"/>
    </xf>
    <xf numFmtId="14" fontId="23" fillId="0" borderId="2" xfId="0" applyNumberFormat="1" applyFont="1" applyBorder="1"/>
    <xf numFmtId="167" fontId="15" fillId="4" borderId="23" xfId="0" applyNumberFormat="1" applyFont="1" applyFill="1" applyBorder="1"/>
    <xf numFmtId="167" fontId="15" fillId="4" borderId="15" xfId="0" applyNumberFormat="1" applyFont="1" applyFill="1" applyBorder="1" applyAlignment="1">
      <alignment vertical="center"/>
    </xf>
    <xf numFmtId="14" fontId="25" fillId="0" borderId="2" xfId="0" applyNumberFormat="1" applyFont="1" applyBorder="1"/>
    <xf numFmtId="14" fontId="25" fillId="0" borderId="73" xfId="0" applyNumberFormat="1" applyFont="1" applyBorder="1"/>
    <xf numFmtId="0" fontId="60" fillId="0" borderId="0" xfId="4" applyFont="1" applyAlignment="1">
      <alignment horizontal="left" vertical="center"/>
    </xf>
    <xf numFmtId="0" fontId="60" fillId="0" borderId="58" xfId="4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34" fillId="4" borderId="26" xfId="0" applyFont="1" applyFill="1" applyBorder="1" applyAlignment="1">
      <alignment horizontal="center" vertical="center"/>
    </xf>
    <xf numFmtId="167" fontId="86" fillId="0" borderId="1" xfId="0" applyNumberFormat="1" applyFont="1" applyBorder="1" applyAlignment="1">
      <alignment horizontal="center" vertical="top" wrapText="1"/>
    </xf>
    <xf numFmtId="167" fontId="86" fillId="0" borderId="6" xfId="0" applyNumberFormat="1" applyFont="1" applyBorder="1" applyAlignment="1">
      <alignment horizontal="center" vertical="top" wrapText="1"/>
    </xf>
    <xf numFmtId="167" fontId="86" fillId="0" borderId="21" xfId="0" applyNumberFormat="1" applyFont="1" applyBorder="1" applyAlignment="1">
      <alignment horizontal="center" vertical="top" wrapText="1"/>
    </xf>
    <xf numFmtId="167" fontId="86" fillId="0" borderId="71" xfId="0" applyNumberFormat="1" applyFont="1" applyBorder="1" applyAlignment="1">
      <alignment horizontal="center" vertical="top" wrapText="1"/>
    </xf>
    <xf numFmtId="167" fontId="62" fillId="0" borderId="61" xfId="0" applyNumberFormat="1" applyFont="1" applyFill="1" applyBorder="1" applyAlignment="1">
      <alignment horizontal="center" vertical="center"/>
    </xf>
    <xf numFmtId="167" fontId="62" fillId="0" borderId="62" xfId="0" applyNumberFormat="1" applyFont="1" applyFill="1" applyBorder="1" applyAlignment="1">
      <alignment horizontal="center" vertical="center"/>
    </xf>
    <xf numFmtId="167" fontId="62" fillId="0" borderId="63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horizontal="center" wrapText="1"/>
    </xf>
    <xf numFmtId="0" fontId="37" fillId="5" borderId="42" xfId="0" applyFont="1" applyFill="1" applyBorder="1" applyAlignment="1">
      <alignment horizontal="center"/>
    </xf>
    <xf numFmtId="0" fontId="37" fillId="5" borderId="43" xfId="0" applyFont="1" applyFill="1" applyBorder="1" applyAlignment="1">
      <alignment horizontal="center"/>
    </xf>
    <xf numFmtId="0" fontId="37" fillId="5" borderId="44" xfId="0" applyFont="1" applyFill="1" applyBorder="1" applyAlignment="1">
      <alignment horizontal="center"/>
    </xf>
    <xf numFmtId="0" fontId="21" fillId="0" borderId="45" xfId="0" applyFont="1" applyBorder="1" applyAlignment="1">
      <alignment horizontal="center" wrapText="1"/>
    </xf>
    <xf numFmtId="0" fontId="40" fillId="0" borderId="8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37" fillId="6" borderId="48" xfId="0" applyFont="1" applyFill="1" applyBorder="1" applyAlignment="1">
      <alignment horizontal="center" wrapText="1"/>
    </xf>
    <xf numFmtId="0" fontId="37" fillId="6" borderId="49" xfId="0" applyFont="1" applyFill="1" applyBorder="1" applyAlignment="1">
      <alignment horizontal="center" wrapText="1"/>
    </xf>
    <xf numFmtId="0" fontId="37" fillId="6" borderId="50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/>
    </xf>
    <xf numFmtId="0" fontId="34" fillId="4" borderId="7" xfId="0" applyFont="1" applyFill="1" applyBorder="1" applyAlignment="1">
      <alignment horizontal="center"/>
    </xf>
    <xf numFmtId="0" fontId="34" fillId="4" borderId="8" xfId="0" applyFont="1" applyFill="1" applyBorder="1" applyAlignment="1">
      <alignment horizontal="center"/>
    </xf>
    <xf numFmtId="0" fontId="34" fillId="4" borderId="9" xfId="0" applyFont="1" applyFill="1" applyBorder="1" applyAlignment="1">
      <alignment horizontal="center"/>
    </xf>
    <xf numFmtId="0" fontId="34" fillId="4" borderId="25" xfId="0" applyFont="1" applyFill="1" applyBorder="1" applyAlignment="1">
      <alignment horizontal="center" vertical="center"/>
    </xf>
    <xf numFmtId="0" fontId="34" fillId="4" borderId="10" xfId="0" applyFont="1" applyFill="1" applyBorder="1" applyAlignment="1">
      <alignment horizontal="center" vertical="center"/>
    </xf>
    <xf numFmtId="0" fontId="34" fillId="4" borderId="26" xfId="0" applyFont="1" applyFill="1" applyBorder="1" applyAlignment="1">
      <alignment horizontal="center" vertical="center"/>
    </xf>
    <xf numFmtId="167" fontId="12" fillId="0" borderId="25" xfId="0" applyNumberFormat="1" applyFont="1" applyFill="1" applyBorder="1" applyAlignment="1">
      <alignment horizontal="left" vertical="center"/>
    </xf>
    <xf numFmtId="167" fontId="12" fillId="0" borderId="26" xfId="0" applyNumberFormat="1" applyFont="1" applyFill="1" applyBorder="1" applyAlignment="1">
      <alignment horizontal="left" vertical="center"/>
    </xf>
    <xf numFmtId="173" fontId="37" fillId="5" borderId="0" xfId="0" applyNumberFormat="1" applyFont="1" applyFill="1" applyBorder="1" applyAlignment="1">
      <alignment horizontal="center" vertical="center" wrapText="1"/>
    </xf>
    <xf numFmtId="0" fontId="34" fillId="11" borderId="7" xfId="0" applyFont="1" applyFill="1" applyBorder="1" applyAlignment="1">
      <alignment horizontal="center" vertical="center"/>
    </xf>
    <xf numFmtId="0" fontId="34" fillId="11" borderId="8" xfId="0" applyFont="1" applyFill="1" applyBorder="1" applyAlignment="1">
      <alignment horizontal="center" vertical="center"/>
    </xf>
    <xf numFmtId="0" fontId="34" fillId="11" borderId="9" xfId="0" applyFont="1" applyFill="1" applyBorder="1" applyAlignment="1">
      <alignment horizontal="center" vertical="center"/>
    </xf>
    <xf numFmtId="0" fontId="34" fillId="11" borderId="25" xfId="0" applyFont="1" applyFill="1" applyBorder="1" applyAlignment="1">
      <alignment horizontal="center" vertical="center"/>
    </xf>
    <xf numFmtId="0" fontId="34" fillId="11" borderId="10" xfId="0" applyFont="1" applyFill="1" applyBorder="1" applyAlignment="1">
      <alignment horizontal="center" vertical="center"/>
    </xf>
    <xf numFmtId="0" fontId="34" fillId="11" borderId="26" xfId="0" applyFont="1" applyFill="1" applyBorder="1" applyAlignment="1">
      <alignment horizontal="center" vertical="center"/>
    </xf>
    <xf numFmtId="0" fontId="34" fillId="4" borderId="7" xfId="0" applyFont="1" applyFill="1" applyBorder="1" applyAlignment="1">
      <alignment horizontal="center" vertical="center"/>
    </xf>
    <xf numFmtId="0" fontId="34" fillId="4" borderId="8" xfId="0" applyFont="1" applyFill="1" applyBorder="1" applyAlignment="1">
      <alignment horizontal="center" vertical="center"/>
    </xf>
    <xf numFmtId="0" fontId="34" fillId="4" borderId="9" xfId="0" applyFont="1" applyFill="1" applyBorder="1" applyAlignment="1">
      <alignment horizontal="center" vertical="center"/>
    </xf>
    <xf numFmtId="0" fontId="34" fillId="4" borderId="5" xfId="0" applyFont="1" applyFill="1" applyBorder="1" applyAlignment="1">
      <alignment horizontal="center" vertical="center"/>
    </xf>
    <xf numFmtId="0" fontId="34" fillId="4" borderId="0" xfId="0" applyFont="1" applyFill="1" applyBorder="1" applyAlignment="1">
      <alignment horizontal="center" vertical="center"/>
    </xf>
    <xf numFmtId="0" fontId="34" fillId="4" borderId="6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left" vertical="center" wrapText="1"/>
    </xf>
    <xf numFmtId="167" fontId="21" fillId="0" borderId="19" xfId="0" applyNumberFormat="1" applyFont="1" applyBorder="1" applyAlignment="1">
      <alignment horizontal="center"/>
    </xf>
    <xf numFmtId="167" fontId="21" fillId="0" borderId="22" xfId="0" applyNumberFormat="1" applyFont="1" applyBorder="1" applyAlignment="1">
      <alignment horizontal="center"/>
    </xf>
    <xf numFmtId="167" fontId="34" fillId="0" borderId="8" xfId="0" applyNumberFormat="1" applyFont="1" applyFill="1" applyBorder="1" applyAlignment="1">
      <alignment horizontal="center" vertical="center"/>
    </xf>
    <xf numFmtId="167" fontId="34" fillId="0" borderId="9" xfId="0" applyNumberFormat="1" applyFont="1" applyFill="1" applyBorder="1" applyAlignment="1">
      <alignment horizontal="center" vertical="center"/>
    </xf>
    <xf numFmtId="0" fontId="35" fillId="4" borderId="8" xfId="0" applyFont="1" applyFill="1" applyBorder="1" applyAlignment="1">
      <alignment horizontal="center" vertical="center"/>
    </xf>
    <xf numFmtId="166" fontId="37" fillId="5" borderId="0" xfId="0" applyNumberFormat="1" applyFont="1" applyFill="1" applyBorder="1" applyAlignment="1">
      <alignment horizontal="center" vertical="center" wrapText="1"/>
    </xf>
    <xf numFmtId="167" fontId="15" fillId="0" borderId="10" xfId="0" applyNumberFormat="1" applyFont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top" wrapText="1"/>
    </xf>
    <xf numFmtId="0" fontId="25" fillId="0" borderId="22" xfId="0" applyFont="1" applyFill="1" applyBorder="1" applyAlignment="1">
      <alignment horizontal="center" vertical="top" wrapText="1"/>
    </xf>
    <xf numFmtId="0" fontId="25" fillId="0" borderId="20" xfId="0" applyFont="1" applyFill="1" applyBorder="1" applyAlignment="1">
      <alignment horizontal="center" vertical="top" wrapText="1"/>
    </xf>
    <xf numFmtId="0" fontId="25" fillId="0" borderId="5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center" vertical="top" wrapText="1"/>
    </xf>
    <xf numFmtId="167" fontId="12" fillId="0" borderId="0" xfId="0" applyNumberFormat="1" applyFont="1" applyFill="1" applyBorder="1" applyAlignment="1">
      <alignment horizontal="left" vertical="center"/>
    </xf>
    <xf numFmtId="167" fontId="12" fillId="0" borderId="6" xfId="0" applyNumberFormat="1" applyFont="1" applyFill="1" applyBorder="1" applyAlignment="1">
      <alignment horizontal="left" vertical="center"/>
    </xf>
    <xf numFmtId="0" fontId="21" fillId="0" borderId="46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5" fillId="0" borderId="66" xfId="0" applyFont="1" applyFill="1" applyBorder="1" applyAlignment="1">
      <alignment horizontal="center" vertical="top" wrapText="1"/>
    </xf>
    <xf numFmtId="0" fontId="25" fillId="0" borderId="3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167" fontId="15" fillId="4" borderId="67" xfId="0" applyNumberFormat="1" applyFont="1" applyFill="1" applyBorder="1" applyAlignment="1">
      <alignment horizontal="center"/>
    </xf>
    <xf numFmtId="167" fontId="15" fillId="4" borderId="27" xfId="0" applyNumberFormat="1" applyFont="1" applyFill="1" applyBorder="1" applyAlignment="1">
      <alignment horizontal="center"/>
    </xf>
    <xf numFmtId="167" fontId="12" fillId="0" borderId="8" xfId="0" applyNumberFormat="1" applyFont="1" applyFill="1" applyBorder="1" applyAlignment="1">
      <alignment horizontal="left" vertical="center"/>
    </xf>
    <xf numFmtId="167" fontId="12" fillId="0" borderId="9" xfId="0" applyNumberFormat="1" applyFont="1" applyFill="1" applyBorder="1" applyAlignment="1">
      <alignment horizontal="left" vertical="center"/>
    </xf>
    <xf numFmtId="167" fontId="12" fillId="0" borderId="10" xfId="0" applyNumberFormat="1" applyFont="1" applyFill="1" applyBorder="1" applyAlignment="1">
      <alignment horizontal="left" vertical="center"/>
    </xf>
    <xf numFmtId="167" fontId="12" fillId="0" borderId="8" xfId="0" applyNumberFormat="1" applyFont="1" applyFill="1" applyBorder="1" applyAlignment="1">
      <alignment horizontal="left" vertical="center" wrapText="1"/>
    </xf>
    <xf numFmtId="167" fontId="12" fillId="0" borderId="9" xfId="0" applyNumberFormat="1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167" fontId="27" fillId="0" borderId="8" xfId="0" applyNumberFormat="1" applyFont="1" applyFill="1" applyBorder="1" applyAlignment="1">
      <alignment horizontal="left" vertical="center"/>
    </xf>
    <xf numFmtId="167" fontId="27" fillId="0" borderId="9" xfId="0" applyNumberFormat="1" applyFont="1" applyFill="1" applyBorder="1" applyAlignment="1">
      <alignment horizontal="left" vertical="center"/>
    </xf>
    <xf numFmtId="0" fontId="9" fillId="0" borderId="32" xfId="4" applyFont="1" applyBorder="1" applyAlignment="1">
      <alignment horizontal="center" vertical="center"/>
    </xf>
    <xf numFmtId="0" fontId="9" fillId="0" borderId="33" xfId="4" applyFont="1" applyBorder="1" applyAlignment="1">
      <alignment horizontal="center" vertical="center"/>
    </xf>
    <xf numFmtId="0" fontId="9" fillId="0" borderId="34" xfId="4" applyFont="1" applyBorder="1" applyAlignment="1">
      <alignment horizontal="center" vertical="center"/>
    </xf>
    <xf numFmtId="0" fontId="13" fillId="0" borderId="36" xfId="2" applyFont="1" applyBorder="1" applyAlignment="1">
      <alignment horizontal="center" vertical="center" wrapText="1"/>
    </xf>
    <xf numFmtId="0" fontId="14" fillId="0" borderId="36" xfId="2" applyFont="1" applyBorder="1" applyAlignment="1">
      <alignment horizontal="center" vertical="center" wrapText="1"/>
    </xf>
    <xf numFmtId="0" fontId="14" fillId="0" borderId="37" xfId="2" applyFont="1" applyBorder="1" applyAlignment="1">
      <alignment horizontal="center" vertical="center" wrapText="1"/>
    </xf>
    <xf numFmtId="167" fontId="21" fillId="0" borderId="40" xfId="0" applyNumberFormat="1" applyFont="1" applyFill="1" applyBorder="1" applyAlignment="1">
      <alignment horizontal="center" vertical="center"/>
    </xf>
    <xf numFmtId="167" fontId="25" fillId="0" borderId="40" xfId="0" applyNumberFormat="1" applyFont="1" applyBorder="1" applyAlignment="1">
      <alignment horizontal="center" vertical="center"/>
    </xf>
    <xf numFmtId="167" fontId="25" fillId="0" borderId="8" xfId="0" applyNumberFormat="1" applyFont="1" applyBorder="1" applyAlignment="1">
      <alignment horizontal="center" vertical="center"/>
    </xf>
    <xf numFmtId="0" fontId="17" fillId="7" borderId="39" xfId="0" applyFont="1" applyFill="1" applyBorder="1" applyAlignment="1">
      <alignment horizontal="center"/>
    </xf>
    <xf numFmtId="0" fontId="17" fillId="7" borderId="40" xfId="0" applyFont="1" applyFill="1" applyBorder="1" applyAlignment="1">
      <alignment horizontal="center"/>
    </xf>
    <xf numFmtId="0" fontId="17" fillId="7" borderId="41" xfId="0" applyFont="1" applyFill="1" applyBorder="1" applyAlignment="1">
      <alignment horizontal="center"/>
    </xf>
    <xf numFmtId="0" fontId="6" fillId="0" borderId="29" xfId="3" applyFont="1" applyBorder="1" applyAlignment="1">
      <alignment horizontal="center" vertical="center" wrapText="1"/>
    </xf>
    <xf numFmtId="0" fontId="6" fillId="0" borderId="30" xfId="3" applyFont="1" applyBorder="1" applyAlignment="1">
      <alignment horizontal="center" vertical="center" wrapText="1"/>
    </xf>
    <xf numFmtId="0" fontId="6" fillId="0" borderId="31" xfId="3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/>
    </xf>
    <xf numFmtId="0" fontId="6" fillId="0" borderId="30" xfId="3" applyFont="1" applyBorder="1" applyAlignment="1">
      <alignment horizontal="center" vertical="center"/>
    </xf>
    <xf numFmtId="0" fontId="6" fillId="0" borderId="31" xfId="3" applyFont="1" applyBorder="1" applyAlignment="1">
      <alignment horizontal="center" vertical="center"/>
    </xf>
    <xf numFmtId="167" fontId="22" fillId="2" borderId="1" xfId="0" applyNumberFormat="1" applyFont="1" applyFill="1" applyBorder="1" applyAlignment="1">
      <alignment horizontal="center"/>
    </xf>
    <xf numFmtId="167" fontId="22" fillId="2" borderId="2" xfId="0" applyNumberFormat="1" applyFont="1" applyFill="1" applyBorder="1" applyAlignment="1">
      <alignment horizontal="center"/>
    </xf>
    <xf numFmtId="0" fontId="24" fillId="0" borderId="1" xfId="0" applyFont="1" applyBorder="1"/>
    <xf numFmtId="0" fontId="24" fillId="0" borderId="0" xfId="0" applyFont="1" applyBorder="1"/>
    <xf numFmtId="0" fontId="24" fillId="0" borderId="2" xfId="0" applyFont="1" applyBorder="1"/>
    <xf numFmtId="167" fontId="34" fillId="0" borderId="40" xfId="0" applyNumberFormat="1" applyFont="1" applyFill="1" applyBorder="1" applyAlignment="1">
      <alignment horizontal="center" vertical="center"/>
    </xf>
    <xf numFmtId="167" fontId="34" fillId="0" borderId="41" xfId="0" applyNumberFormat="1" applyFont="1" applyFill="1" applyBorder="1" applyAlignment="1">
      <alignment horizontal="center" vertical="center"/>
    </xf>
    <xf numFmtId="0" fontId="33" fillId="4" borderId="40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/>
    </xf>
    <xf numFmtId="0" fontId="27" fillId="3" borderId="42" xfId="0" applyFont="1" applyFill="1" applyBorder="1" applyAlignment="1">
      <alignment horizontal="left" wrapText="1"/>
    </xf>
    <xf numFmtId="0" fontId="27" fillId="3" borderId="43" xfId="0" applyFont="1" applyFill="1" applyBorder="1" applyAlignment="1">
      <alignment horizontal="left" wrapText="1"/>
    </xf>
    <xf numFmtId="0" fontId="27" fillId="3" borderId="44" xfId="0" applyFont="1" applyFill="1" applyBorder="1" applyAlignment="1">
      <alignment horizontal="left" wrapText="1"/>
    </xf>
    <xf numFmtId="0" fontId="27" fillId="3" borderId="45" xfId="0" applyFont="1" applyFill="1" applyBorder="1" applyAlignment="1">
      <alignment horizontal="left" wrapText="1"/>
    </xf>
    <xf numFmtId="0" fontId="27" fillId="3" borderId="46" xfId="0" applyFont="1" applyFill="1" applyBorder="1" applyAlignment="1">
      <alignment horizontal="left" wrapText="1"/>
    </xf>
    <xf numFmtId="0" fontId="27" fillId="3" borderId="47" xfId="0" applyFont="1" applyFill="1" applyBorder="1" applyAlignment="1">
      <alignment horizontal="left" wrapText="1"/>
    </xf>
    <xf numFmtId="0" fontId="33" fillId="4" borderId="8" xfId="0" applyFont="1" applyFill="1" applyBorder="1" applyAlignment="1">
      <alignment horizontal="center" vertical="center"/>
    </xf>
    <xf numFmtId="0" fontId="52" fillId="11" borderId="0" xfId="0" applyFont="1" applyFill="1" applyBorder="1" applyAlignment="1">
      <alignment horizontal="center" vertical="center" wrapText="1"/>
    </xf>
    <xf numFmtId="0" fontId="56" fillId="11" borderId="0" xfId="0" applyFont="1" applyFill="1" applyBorder="1" applyAlignment="1">
      <alignment horizontal="center" vertical="center" wrapText="1"/>
    </xf>
    <xf numFmtId="0" fontId="34" fillId="11" borderId="5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horizontal="center" vertical="center"/>
    </xf>
    <xf numFmtId="0" fontId="34" fillId="11" borderId="6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9" fillId="0" borderId="7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1" fillId="4" borderId="7" xfId="0" applyFont="1" applyFill="1" applyBorder="1" applyAlignment="1">
      <alignment horizontal="center" vertical="center"/>
    </xf>
    <xf numFmtId="0" fontId="41" fillId="4" borderId="8" xfId="0" applyFont="1" applyFill="1" applyBorder="1" applyAlignment="1">
      <alignment horizontal="center" vertical="center"/>
    </xf>
    <xf numFmtId="0" fontId="41" fillId="4" borderId="9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167" fontId="22" fillId="2" borderId="19" xfId="0" applyNumberFormat="1" applyFont="1" applyFill="1" applyBorder="1" applyAlignment="1">
      <alignment horizontal="center"/>
    </xf>
    <xf numFmtId="167" fontId="22" fillId="2" borderId="20" xfId="0" applyNumberFormat="1" applyFont="1" applyFill="1" applyBorder="1" applyAlignment="1">
      <alignment horizontal="center"/>
    </xf>
    <xf numFmtId="0" fontId="24" fillId="0" borderId="19" xfId="0" applyFont="1" applyBorder="1"/>
    <xf numFmtId="0" fontId="24" fillId="0" borderId="22" xfId="0" applyFont="1" applyBorder="1"/>
    <xf numFmtId="0" fontId="24" fillId="0" borderId="20" xfId="0" applyFont="1" applyBorder="1"/>
    <xf numFmtId="0" fontId="17" fillId="7" borderId="39" xfId="0" applyFont="1" applyFill="1" applyBorder="1"/>
    <xf numFmtId="0" fontId="17" fillId="7" borderId="40" xfId="0" applyFont="1" applyFill="1" applyBorder="1"/>
    <xf numFmtId="0" fontId="17" fillId="7" borderId="41" xfId="0" applyFont="1" applyFill="1" applyBorder="1"/>
    <xf numFmtId="0" fontId="50" fillId="0" borderId="0" xfId="5"/>
    <xf numFmtId="14" fontId="53" fillId="0" borderId="0" xfId="3" applyNumberFormat="1" applyFont="1" applyAlignment="1">
      <alignment horizontal="right" vertical="center"/>
    </xf>
    <xf numFmtId="170" fontId="53" fillId="0" borderId="0" xfId="3" applyNumberFormat="1" applyFont="1" applyAlignment="1">
      <alignment horizontal="right" vertical="center"/>
    </xf>
    <xf numFmtId="0" fontId="6" fillId="0" borderId="0" xfId="3" applyFont="1" applyAlignment="1">
      <alignment horizontal="left" vertical="center" wrapText="1"/>
    </xf>
    <xf numFmtId="170" fontId="53" fillId="0" borderId="0" xfId="3" applyNumberFormat="1" applyFont="1" applyAlignment="1">
      <alignment horizontal="left" vertical="center"/>
    </xf>
    <xf numFmtId="0" fontId="10" fillId="0" borderId="0" xfId="4" applyFont="1" applyAlignment="1">
      <alignment vertical="center"/>
    </xf>
    <xf numFmtId="0" fontId="45" fillId="0" borderId="0" xfId="4" applyNumberFormat="1" applyFont="1" applyAlignment="1">
      <alignment horizontal="left" vertical="center"/>
    </xf>
    <xf numFmtId="0" fontId="45" fillId="0" borderId="0" xfId="4" applyFont="1" applyAlignment="1">
      <alignment horizontal="left" vertical="center"/>
    </xf>
    <xf numFmtId="0" fontId="57" fillId="0" borderId="0" xfId="5" applyFont="1"/>
    <xf numFmtId="0" fontId="53" fillId="0" borderId="0" xfId="3" applyFont="1" applyAlignment="1">
      <alignment horizontal="left" vertical="center"/>
    </xf>
    <xf numFmtId="0" fontId="50" fillId="0" borderId="57" xfId="5" applyBorder="1"/>
    <xf numFmtId="0" fontId="50" fillId="0" borderId="58" xfId="5" applyBorder="1"/>
    <xf numFmtId="0" fontId="50" fillId="0" borderId="59" xfId="5" applyBorder="1"/>
    <xf numFmtId="169" fontId="9" fillId="0" borderId="0" xfId="6" applyNumberFormat="1" applyFont="1" applyAlignment="1">
      <alignment horizontal="right" vertical="center" wrapText="1"/>
    </xf>
    <xf numFmtId="172" fontId="9" fillId="0" borderId="0" xfId="6" applyNumberFormat="1" applyFont="1" applyAlignment="1">
      <alignment horizontal="center" vertical="center" wrapText="1"/>
    </xf>
    <xf numFmtId="14" fontId="9" fillId="0" borderId="0" xfId="6" applyNumberFormat="1" applyFont="1" applyAlignment="1">
      <alignment horizontal="center" vertical="center" wrapText="1"/>
    </xf>
    <xf numFmtId="14" fontId="9" fillId="0" borderId="0" xfId="6" applyNumberFormat="1" applyFont="1" applyAlignment="1">
      <alignment horizontal="left" vertical="center" wrapText="1"/>
    </xf>
    <xf numFmtId="0" fontId="19" fillId="8" borderId="55" xfId="3" applyFont="1" applyFill="1" applyBorder="1" applyAlignment="1">
      <alignment horizontal="left" vertical="center"/>
    </xf>
    <xf numFmtId="0" fontId="19" fillId="8" borderId="0" xfId="3" applyFont="1" applyFill="1" applyAlignment="1">
      <alignment horizontal="center" vertical="center"/>
    </xf>
    <xf numFmtId="0" fontId="19" fillId="8" borderId="55" xfId="3" applyFont="1" applyFill="1" applyBorder="1" applyAlignment="1">
      <alignment horizontal="center" vertical="center"/>
    </xf>
    <xf numFmtId="0" fontId="60" fillId="0" borderId="72" xfId="4" applyFont="1" applyBorder="1" applyAlignment="1">
      <alignment horizontal="right" vertical="center"/>
    </xf>
    <xf numFmtId="0" fontId="60" fillId="0" borderId="72" xfId="4" applyFont="1" applyBorder="1" applyAlignment="1">
      <alignment horizontal="left" vertical="center"/>
    </xf>
    <xf numFmtId="0" fontId="64" fillId="0" borderId="0" xfId="4" applyFont="1" applyAlignment="1">
      <alignment horizontal="left" vertical="center"/>
    </xf>
    <xf numFmtId="0" fontId="64" fillId="0" borderId="58" xfId="4" applyFont="1" applyBorder="1" applyAlignment="1">
      <alignment horizontal="left" vertical="center"/>
    </xf>
    <xf numFmtId="0" fontId="64" fillId="0" borderId="56" xfId="4" applyFont="1" applyBorder="1" applyAlignment="1">
      <alignment horizontal="center" vertical="center"/>
    </xf>
    <xf numFmtId="0" fontId="64" fillId="0" borderId="58" xfId="4" applyFont="1" applyBorder="1" applyAlignment="1">
      <alignment horizontal="center" vertical="center"/>
    </xf>
    <xf numFmtId="0" fontId="60" fillId="0" borderId="0" xfId="4" applyFont="1" applyAlignment="1">
      <alignment horizontal="left" vertical="center"/>
    </xf>
    <xf numFmtId="0" fontId="60" fillId="0" borderId="58" xfId="4" applyFont="1" applyBorder="1" applyAlignment="1">
      <alignment horizontal="left" vertical="center"/>
    </xf>
    <xf numFmtId="0" fontId="64" fillId="0" borderId="0" xfId="4" applyFont="1" applyAlignment="1">
      <alignment horizontal="center" vertical="center" wrapText="1"/>
    </xf>
    <xf numFmtId="0" fontId="66" fillId="9" borderId="0" xfId="4" applyFont="1" applyFill="1" applyAlignment="1">
      <alignment horizontal="left" vertical="center" indent="1"/>
    </xf>
    <xf numFmtId="0" fontId="67" fillId="9" borderId="0" xfId="6" applyNumberFormat="1" applyFont="1" applyFill="1" applyAlignment="1">
      <alignment vertical="center"/>
    </xf>
    <xf numFmtId="0" fontId="62" fillId="0" borderId="0" xfId="3" applyFont="1" applyAlignment="1">
      <alignment horizontal="left" vertical="center"/>
    </xf>
    <xf numFmtId="0" fontId="75" fillId="0" borderId="0" xfId="8" applyFont="1" applyAlignment="1">
      <alignment horizontal="center"/>
    </xf>
    <xf numFmtId="0" fontId="21" fillId="0" borderId="0" xfId="8" applyFont="1" applyAlignment="1">
      <alignment horizontal="center"/>
    </xf>
    <xf numFmtId="169" fontId="64" fillId="0" borderId="60" xfId="6" applyNumberFormat="1" applyFont="1" applyBorder="1" applyAlignment="1">
      <alignment horizontal="right" vertical="top"/>
    </xf>
    <xf numFmtId="14" fontId="64" fillId="0" borderId="60" xfId="6" applyNumberFormat="1" applyFont="1" applyBorder="1" applyAlignment="1">
      <alignment horizontal="left" vertical="top"/>
    </xf>
    <xf numFmtId="169" fontId="76" fillId="10" borderId="19" xfId="6" applyNumberFormat="1" applyFont="1" applyFill="1" applyBorder="1" applyAlignment="1">
      <alignment horizontal="center" vertical="center" wrapText="1"/>
    </xf>
    <xf numFmtId="169" fontId="76" fillId="10" borderId="20" xfId="6" applyNumberFormat="1" applyFont="1" applyFill="1" applyBorder="1" applyAlignment="1">
      <alignment horizontal="center" vertical="center" wrapText="1"/>
    </xf>
    <xf numFmtId="169" fontId="76" fillId="10" borderId="21" xfId="6" applyNumberFormat="1" applyFont="1" applyFill="1" applyBorder="1" applyAlignment="1">
      <alignment horizontal="center" vertical="center" wrapText="1"/>
    </xf>
    <xf numFmtId="169" fontId="76" fillId="10" borderId="17" xfId="6" applyNumberFormat="1" applyFont="1" applyFill="1" applyBorder="1" applyAlignment="1">
      <alignment horizontal="center" vertical="center" wrapText="1"/>
    </xf>
    <xf numFmtId="169" fontId="76" fillId="10" borderId="19" xfId="6" applyNumberFormat="1" applyFont="1" applyFill="1" applyBorder="1" applyAlignment="1">
      <alignment horizontal="left" vertical="center" wrapText="1" indent="1"/>
    </xf>
    <xf numFmtId="169" fontId="76" fillId="10" borderId="22" xfId="6" applyNumberFormat="1" applyFont="1" applyFill="1" applyBorder="1" applyAlignment="1">
      <alignment horizontal="left" vertical="center" wrapText="1" indent="1"/>
    </xf>
    <xf numFmtId="169" fontId="76" fillId="10" borderId="20" xfId="6" applyNumberFormat="1" applyFont="1" applyFill="1" applyBorder="1" applyAlignment="1">
      <alignment horizontal="left" vertical="center" wrapText="1" indent="1"/>
    </xf>
    <xf numFmtId="169" fontId="76" fillId="10" borderId="21" xfId="6" applyNumberFormat="1" applyFont="1" applyFill="1" applyBorder="1" applyAlignment="1">
      <alignment horizontal="left" vertical="center" wrapText="1" indent="1"/>
    </xf>
    <xf numFmtId="169" fontId="76" fillId="10" borderId="3" xfId="6" applyNumberFormat="1" applyFont="1" applyFill="1" applyBorder="1" applyAlignment="1">
      <alignment horizontal="left" vertical="center" wrapText="1" indent="1"/>
    </xf>
    <xf numFmtId="169" fontId="76" fillId="10" borderId="17" xfId="6" applyNumberFormat="1" applyFont="1" applyFill="1" applyBorder="1" applyAlignment="1">
      <alignment horizontal="left" vertical="center" wrapText="1" indent="1"/>
    </xf>
    <xf numFmtId="169" fontId="76" fillId="10" borderId="22" xfId="6" applyNumberFormat="1" applyFont="1" applyFill="1" applyBorder="1" applyAlignment="1">
      <alignment horizontal="center" vertical="center" wrapText="1"/>
    </xf>
    <xf numFmtId="169" fontId="76" fillId="10" borderId="3" xfId="6" applyNumberFormat="1" applyFont="1" applyFill="1" applyBorder="1" applyAlignment="1">
      <alignment horizontal="center" vertical="center" wrapText="1"/>
    </xf>
    <xf numFmtId="0" fontId="77" fillId="0" borderId="19" xfId="4" applyFont="1" applyBorder="1" applyAlignment="1">
      <alignment horizontal="center" vertical="center" wrapText="1"/>
    </xf>
    <xf numFmtId="0" fontId="77" fillId="0" borderId="20" xfId="4" applyFont="1" applyBorder="1" applyAlignment="1">
      <alignment horizontal="center" vertical="center" wrapText="1"/>
    </xf>
    <xf numFmtId="0" fontId="78" fillId="0" borderId="22" xfId="4" applyFont="1" applyBorder="1" applyAlignment="1">
      <alignment horizontal="center" vertical="center" wrapText="1"/>
    </xf>
    <xf numFmtId="14" fontId="64" fillId="0" borderId="22" xfId="4" applyNumberFormat="1" applyFont="1" applyBorder="1" applyAlignment="1">
      <alignment horizontal="center" vertical="center" wrapText="1"/>
    </xf>
    <xf numFmtId="0" fontId="64" fillId="0" borderId="20" xfId="4" applyFont="1" applyBorder="1" applyAlignment="1">
      <alignment horizontal="center" vertical="center" wrapText="1"/>
    </xf>
    <xf numFmtId="167" fontId="77" fillId="0" borderId="19" xfId="9" applyNumberFormat="1" applyFont="1" applyFill="1" applyBorder="1" applyAlignment="1" applyProtection="1">
      <alignment horizontal="center" vertical="center"/>
    </xf>
    <xf numFmtId="167" fontId="77" fillId="0" borderId="22" xfId="9" applyNumberFormat="1" applyFont="1" applyFill="1" applyBorder="1" applyAlignment="1" applyProtection="1">
      <alignment horizontal="center" vertical="center"/>
    </xf>
    <xf numFmtId="167" fontId="77" fillId="0" borderId="20" xfId="9" applyNumberFormat="1" applyFont="1" applyFill="1" applyBorder="1" applyAlignment="1" applyProtection="1">
      <alignment horizontal="center" vertical="center"/>
    </xf>
    <xf numFmtId="0" fontId="77" fillId="0" borderId="1" xfId="4" applyFont="1" applyBorder="1" applyAlignment="1">
      <alignment horizontal="center" vertical="center"/>
    </xf>
    <xf numFmtId="0" fontId="77" fillId="0" borderId="2" xfId="4" applyFont="1" applyBorder="1" applyAlignment="1">
      <alignment horizontal="center" vertical="center"/>
    </xf>
    <xf numFmtId="0" fontId="77" fillId="0" borderId="1" xfId="4" applyFont="1" applyBorder="1" applyAlignment="1">
      <alignment vertical="center"/>
    </xf>
    <xf numFmtId="0" fontId="77" fillId="0" borderId="0" xfId="4" applyFont="1" applyAlignment="1">
      <alignment vertical="center"/>
    </xf>
    <xf numFmtId="0" fontId="78" fillId="0" borderId="0" xfId="4" applyFont="1" applyAlignment="1">
      <alignment horizontal="center" vertical="center"/>
    </xf>
    <xf numFmtId="0" fontId="64" fillId="0" borderId="0" xfId="4" applyFont="1" applyAlignment="1">
      <alignment horizontal="center" vertical="center"/>
    </xf>
    <xf numFmtId="0" fontId="64" fillId="0" borderId="2" xfId="4" applyFont="1" applyBorder="1" applyAlignment="1">
      <alignment horizontal="center" vertical="center"/>
    </xf>
    <xf numFmtId="167" fontId="77" fillId="0" borderId="1" xfId="9" applyNumberFormat="1" applyFont="1" applyFill="1" applyBorder="1" applyAlignment="1" applyProtection="1">
      <alignment horizontal="center" vertical="center"/>
    </xf>
    <xf numFmtId="167" fontId="77" fillId="0" borderId="0" xfId="9" applyNumberFormat="1" applyFont="1" applyFill="1" applyBorder="1" applyAlignment="1" applyProtection="1">
      <alignment horizontal="center" vertical="center"/>
    </xf>
    <xf numFmtId="167" fontId="77" fillId="0" borderId="2" xfId="9" applyNumberFormat="1" applyFont="1" applyFill="1" applyBorder="1" applyAlignment="1" applyProtection="1">
      <alignment horizontal="center" vertical="center"/>
    </xf>
    <xf numFmtId="0" fontId="77" fillId="0" borderId="19" xfId="4" applyFont="1" applyBorder="1" applyAlignment="1">
      <alignment horizontal="right" vertical="center" wrapText="1"/>
    </xf>
    <xf numFmtId="0" fontId="77" fillId="0" borderId="22" xfId="4" applyFont="1" applyBorder="1" applyAlignment="1">
      <alignment horizontal="right" vertical="center" wrapText="1"/>
    </xf>
    <xf numFmtId="0" fontId="77" fillId="0" borderId="22" xfId="4" applyFont="1" applyBorder="1" applyAlignment="1">
      <alignment horizontal="left" vertical="center" wrapText="1"/>
    </xf>
    <xf numFmtId="14" fontId="64" fillId="0" borderId="0" xfId="4" applyNumberFormat="1" applyFont="1" applyAlignment="1">
      <alignment horizontal="center" vertical="center"/>
    </xf>
    <xf numFmtId="0" fontId="89" fillId="0" borderId="0" xfId="2" applyFont="1"/>
    <xf numFmtId="0" fontId="64" fillId="0" borderId="0" xfId="4" applyFont="1" applyAlignment="1">
      <alignment vertical="center" wrapText="1"/>
    </xf>
    <xf numFmtId="0" fontId="81" fillId="0" borderId="0" xfId="4" applyFont="1" applyAlignment="1">
      <alignment horizontal="center" vertical="center"/>
    </xf>
    <xf numFmtId="0" fontId="82" fillId="0" borderId="0" xfId="4" applyFont="1" applyAlignment="1">
      <alignment horizontal="center" vertical="center"/>
    </xf>
    <xf numFmtId="0" fontId="77" fillId="0" borderId="21" xfId="4" applyFont="1" applyBorder="1" applyAlignment="1">
      <alignment horizontal="center" vertical="center"/>
    </xf>
    <xf numFmtId="0" fontId="77" fillId="0" borderId="17" xfId="4" applyFont="1" applyBorder="1" applyAlignment="1">
      <alignment horizontal="center" vertical="center"/>
    </xf>
    <xf numFmtId="0" fontId="79" fillId="0" borderId="21" xfId="4" applyFont="1" applyBorder="1" applyAlignment="1">
      <alignment horizontal="left" vertical="center" indent="1"/>
    </xf>
    <xf numFmtId="0" fontId="79" fillId="0" borderId="3" xfId="4" applyFont="1" applyBorder="1" applyAlignment="1">
      <alignment horizontal="left" vertical="center" indent="1"/>
    </xf>
    <xf numFmtId="0" fontId="79" fillId="0" borderId="17" xfId="4" applyFont="1" applyBorder="1" applyAlignment="1">
      <alignment horizontal="left" vertical="center" indent="1"/>
    </xf>
    <xf numFmtId="167" fontId="77" fillId="0" borderId="21" xfId="9" applyNumberFormat="1" applyFont="1" applyFill="1" applyBorder="1" applyAlignment="1" applyProtection="1">
      <alignment horizontal="center" vertical="center"/>
    </xf>
    <xf numFmtId="167" fontId="77" fillId="0" borderId="3" xfId="9" applyNumberFormat="1" applyFont="1" applyFill="1" applyBorder="1" applyAlignment="1" applyProtection="1">
      <alignment horizontal="center" vertical="center"/>
    </xf>
    <xf numFmtId="167" fontId="77" fillId="0" borderId="17" xfId="9" applyNumberFormat="1" applyFont="1" applyFill="1" applyBorder="1" applyAlignment="1" applyProtection="1">
      <alignment horizontal="center" vertical="center"/>
    </xf>
    <xf numFmtId="169" fontId="80" fillId="0" borderId="22" xfId="6" applyNumberFormat="1" applyFont="1" applyBorder="1" applyAlignment="1">
      <alignment horizontal="center" vertical="center"/>
    </xf>
    <xf numFmtId="169" fontId="80" fillId="0" borderId="61" xfId="6" applyNumberFormat="1" applyFont="1" applyBorder="1" applyAlignment="1">
      <alignment horizontal="center" vertical="center"/>
    </xf>
    <xf numFmtId="169" fontId="80" fillId="0" borderId="62" xfId="6" applyNumberFormat="1" applyFont="1" applyBorder="1" applyAlignment="1">
      <alignment horizontal="center" vertical="center"/>
    </xf>
    <xf numFmtId="169" fontId="80" fillId="0" borderId="63" xfId="6" applyNumberFormat="1" applyFont="1" applyBorder="1" applyAlignment="1">
      <alignment horizontal="center" vertical="center"/>
    </xf>
    <xf numFmtId="167" fontId="15" fillId="4" borderId="74" xfId="0" applyNumberFormat="1" applyFont="1" applyFill="1" applyBorder="1" applyAlignment="1">
      <alignment horizontal="center" vertical="center"/>
    </xf>
    <xf numFmtId="167" fontId="15" fillId="4" borderId="15" xfId="0" applyNumberFormat="1" applyFont="1" applyFill="1" applyBorder="1" applyAlignment="1">
      <alignment horizontal="center" vertical="center"/>
    </xf>
    <xf numFmtId="14" fontId="25" fillId="0" borderId="2" xfId="0" applyNumberFormat="1" applyFont="1" applyBorder="1" applyAlignment="1">
      <alignment horizontal="center"/>
    </xf>
    <xf numFmtId="14" fontId="90" fillId="0" borderId="2" xfId="0" applyNumberFormat="1" applyFont="1" applyBorder="1" applyAlignment="1">
      <alignment horizontal="center"/>
    </xf>
    <xf numFmtId="0" fontId="34" fillId="4" borderId="25" xfId="0" applyFont="1" applyFill="1" applyBorder="1" applyAlignment="1">
      <alignment vertical="center"/>
    </xf>
    <xf numFmtId="0" fontId="34" fillId="4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48" fillId="4" borderId="25" xfId="0" applyFont="1" applyFill="1" applyBorder="1" applyAlignment="1">
      <alignment horizontal="center" vertical="center"/>
    </xf>
    <xf numFmtId="0" fontId="48" fillId="4" borderId="10" xfId="0" applyFont="1" applyFill="1" applyBorder="1" applyAlignment="1">
      <alignment horizontal="center" vertical="center"/>
    </xf>
    <xf numFmtId="0" fontId="48" fillId="4" borderId="26" xfId="0" applyFont="1" applyFill="1" applyBorder="1" applyAlignment="1">
      <alignment horizontal="center" vertical="center"/>
    </xf>
    <xf numFmtId="167" fontId="42" fillId="0" borderId="25" xfId="0" applyNumberFormat="1" applyFont="1" applyFill="1" applyBorder="1" applyAlignment="1">
      <alignment horizontal="left" vertical="center"/>
    </xf>
    <xf numFmtId="167" fontId="42" fillId="0" borderId="26" xfId="0" applyNumberFormat="1" applyFont="1" applyFill="1" applyBorder="1" applyAlignment="1">
      <alignment horizontal="left" vertical="center"/>
    </xf>
  </cellXfs>
  <cellStyles count="10">
    <cellStyle name="Excel Built-in Normal" xfId="4" xr:uid="{5DC69F9E-79C4-4DCC-B758-F73CADF0A7D8}"/>
    <cellStyle name="Excel_BuiltIn_Comma" xfId="7" xr:uid="{8343ECB1-3650-470F-9CA3-33C6870A4638}"/>
    <cellStyle name="Excel_BuiltIn_Currency" xfId="6" xr:uid="{1DC671E9-2277-46B8-9C43-2DF522BB1731}"/>
    <cellStyle name="Lien hypertexte" xfId="2" builtinId="8"/>
    <cellStyle name="Monétaire" xfId="1" builtinId="4"/>
    <cellStyle name="Monétaire 3" xfId="9" xr:uid="{528D49C6-A083-46BB-A165-AD46A1F3992F}"/>
    <cellStyle name="Normal" xfId="0" builtinId="0"/>
    <cellStyle name="Normal 2" xfId="3" xr:uid="{BFD98DDA-34DB-40EE-A72C-86A15DDEC6EA}"/>
    <cellStyle name="Normal 3" xfId="8" xr:uid="{925686BA-7F34-4C76-9541-52659C2D5228}"/>
    <cellStyle name="Normal 4" xfId="5" xr:uid="{BBF5AE65-F750-4CC1-9CF3-9384F09484F5}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DBEEB5"/>
      <color rgb="FFFFD579"/>
      <color rgb="FFD5FC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</xdr:colOff>
      <xdr:row>1</xdr:row>
      <xdr:rowOff>66675</xdr:rowOff>
    </xdr:from>
    <xdr:to>
      <xdr:col>2</xdr:col>
      <xdr:colOff>76043</xdr:colOff>
      <xdr:row>7</xdr:row>
      <xdr:rowOff>6194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3C39C41-CBF4-42B8-B068-FFF8453B6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675" y="288925"/>
          <a:ext cx="1263493" cy="12571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</xdr:colOff>
      <xdr:row>1</xdr:row>
      <xdr:rowOff>66675</xdr:rowOff>
    </xdr:from>
    <xdr:to>
      <xdr:col>2</xdr:col>
      <xdr:colOff>76043</xdr:colOff>
      <xdr:row>7</xdr:row>
      <xdr:rowOff>6194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0394956-9C28-4086-A51B-524B82A941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8325" y="285750"/>
          <a:ext cx="1260318" cy="12539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363239</xdr:colOff>
      <xdr:row>10</xdr:row>
      <xdr:rowOff>148320</xdr:rowOff>
    </xdr:from>
    <xdr:ext cx="5056200" cy="954719"/>
    <xdr:sp macro="" textlink="">
      <xdr:nvSpPr>
        <xdr:cNvPr id="2" name="Rectangle à coins arrondis 2">
          <a:extLst>
            <a:ext uri="{FF2B5EF4-FFF2-40B4-BE49-F238E27FC236}">
              <a16:creationId xmlns:a16="http://schemas.microsoft.com/office/drawing/2014/main" id="{3FDD2E65-21BF-4C8B-B227-E90F411D532C}"/>
            </a:ext>
          </a:extLst>
        </xdr:cNvPr>
        <xdr:cNvSpPr/>
      </xdr:nvSpPr>
      <xdr:spPr>
        <a:xfrm>
          <a:off x="3163589" y="1881870"/>
          <a:ext cx="5056200" cy="954719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noFill/>
        <a:ln w="25560">
          <a:solidFill>
            <a:srgbClr val="009900"/>
          </a:solidFill>
          <a:prstDash val="solid"/>
          <a:round/>
        </a:ln>
      </xdr:spPr>
      <xdr:txBody>
        <a:bodyPr vert="horz" wrap="none" lIns="90000" tIns="46800" rIns="90000" bIns="46800" anchor="ctr" anchorCtr="0" compatLnSpc="0">
          <a:noAutofit/>
        </a:bodyPr>
        <a:lstStyle/>
        <a:p>
          <a:pPr lvl="0" rtl="0" hangingPunct="0">
            <a:buNone/>
            <a:tabLst/>
          </a:pPr>
          <a:endParaRPr lang="fr-FR" sz="1200" kern="1200">
            <a:latin typeface="Times New Roman" pitchFamily="18"/>
          </a:endParaRPr>
        </a:p>
      </xdr:txBody>
    </xdr:sp>
    <xdr:clientData/>
  </xdr:oneCellAnchor>
  <xdr:oneCellAnchor>
    <xdr:from>
      <xdr:col>8</xdr:col>
      <xdr:colOff>36720</xdr:colOff>
      <xdr:row>1</xdr:row>
      <xdr:rowOff>58320</xdr:rowOff>
    </xdr:from>
    <xdr:ext cx="4141440" cy="427320"/>
    <xdr:sp macro="" textlink="">
      <xdr:nvSpPr>
        <xdr:cNvPr id="3" name="Rectangle à coins arrondis 3">
          <a:extLst>
            <a:ext uri="{FF2B5EF4-FFF2-40B4-BE49-F238E27FC236}">
              <a16:creationId xmlns:a16="http://schemas.microsoft.com/office/drawing/2014/main" id="{76F64FDC-C578-4919-8759-D8232FF0CACC}"/>
            </a:ext>
          </a:extLst>
        </xdr:cNvPr>
        <xdr:cNvSpPr/>
      </xdr:nvSpPr>
      <xdr:spPr>
        <a:xfrm>
          <a:off x="3237120" y="210720"/>
          <a:ext cx="4141440" cy="42732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noFill/>
        <a:ln w="25560">
          <a:solidFill>
            <a:srgbClr val="009900"/>
          </a:solidFill>
          <a:prstDash val="solid"/>
          <a:round/>
        </a:ln>
      </xdr:spPr>
      <xdr:txBody>
        <a:bodyPr vert="horz" wrap="none" lIns="90000" tIns="46800" rIns="90000" bIns="46800" anchor="ctr" anchorCtr="0" compatLnSpc="0">
          <a:noAutofit/>
        </a:bodyPr>
        <a:lstStyle/>
        <a:p>
          <a:pPr lvl="0" rtl="0" hangingPunct="0">
            <a:buNone/>
            <a:tabLst/>
          </a:pPr>
          <a:endParaRPr lang="fr-FR" sz="1200" kern="1200">
            <a:latin typeface="Times New Roman" pitchFamily="18"/>
          </a:endParaRPr>
        </a:p>
      </xdr:txBody>
    </xdr:sp>
    <xdr:clientData/>
  </xdr:oneCellAnchor>
  <xdr:oneCellAnchor>
    <xdr:from>
      <xdr:col>1</xdr:col>
      <xdr:colOff>74625</xdr:colOff>
      <xdr:row>46</xdr:row>
      <xdr:rowOff>2700</xdr:rowOff>
    </xdr:from>
    <xdr:ext cx="4315680" cy="645000"/>
    <xdr:sp macro="" textlink="">
      <xdr:nvSpPr>
        <xdr:cNvPr id="4" name="Rectangle à coins arrondis 5">
          <a:extLst>
            <a:ext uri="{FF2B5EF4-FFF2-40B4-BE49-F238E27FC236}">
              <a16:creationId xmlns:a16="http://schemas.microsoft.com/office/drawing/2014/main" id="{01CA90FD-D921-4D0B-8C9E-3F5A6D89A9F9}"/>
            </a:ext>
          </a:extLst>
        </xdr:cNvPr>
        <xdr:cNvSpPr/>
      </xdr:nvSpPr>
      <xdr:spPr>
        <a:xfrm>
          <a:off x="474675" y="8784750"/>
          <a:ext cx="4315680" cy="645000"/>
        </a:xfrm>
        <a:custGeom>
          <a:avLst>
            <a:gd name="f0" fmla="val 3600"/>
          </a:avLst>
          <a:gdLst>
            <a:gd name="f1" fmla="val 10800000"/>
            <a:gd name="f2" fmla="val 5400000"/>
            <a:gd name="f3" fmla="val 16200000"/>
            <a:gd name="f4" fmla="val w"/>
            <a:gd name="f5" fmla="val h"/>
            <a:gd name="f6" fmla="val ss"/>
            <a:gd name="f7" fmla="val 0"/>
            <a:gd name="f8" fmla="*/ 5419351 1 1725033"/>
            <a:gd name="f9" fmla="val 45"/>
            <a:gd name="f10" fmla="val 10800"/>
            <a:gd name="f11" fmla="val -2147483647"/>
            <a:gd name="f12" fmla="val 2147483647"/>
            <a:gd name="f13" fmla="abs f4"/>
            <a:gd name="f14" fmla="abs f5"/>
            <a:gd name="f15" fmla="abs f6"/>
            <a:gd name="f16" fmla="*/ f8 1 180"/>
            <a:gd name="f17" fmla="pin 0 f0 10800"/>
            <a:gd name="f18" fmla="+- 0 0 f2"/>
            <a:gd name="f19" fmla="?: f13 f4 1"/>
            <a:gd name="f20" fmla="?: f14 f5 1"/>
            <a:gd name="f21" fmla="?: f15 f6 1"/>
            <a:gd name="f22" fmla="*/ f9 f16 1"/>
            <a:gd name="f23" fmla="+- f7 f17 0"/>
            <a:gd name="f24" fmla="*/ f19 1 21600"/>
            <a:gd name="f25" fmla="*/ f20 1 21600"/>
            <a:gd name="f26" fmla="*/ 21600 f19 1"/>
            <a:gd name="f27" fmla="*/ 21600 f20 1"/>
            <a:gd name="f28" fmla="+- 0 0 f22"/>
            <a:gd name="f29" fmla="min f25 f24"/>
            <a:gd name="f30" fmla="*/ f26 1 f21"/>
            <a:gd name="f31" fmla="*/ f27 1 f21"/>
            <a:gd name="f32" fmla="*/ f28 f1 1"/>
            <a:gd name="f33" fmla="*/ f32 1 f8"/>
            <a:gd name="f34" fmla="+- f31 0 f17"/>
            <a:gd name="f35" fmla="+- f30 0 f17"/>
            <a:gd name="f36" fmla="*/ f17 f29 1"/>
            <a:gd name="f37" fmla="*/ f7 f29 1"/>
            <a:gd name="f38" fmla="*/ f23 f29 1"/>
            <a:gd name="f39" fmla="*/ f31 f29 1"/>
            <a:gd name="f40" fmla="*/ f30 f29 1"/>
            <a:gd name="f41" fmla="+- f33 0 f2"/>
            <a:gd name="f42" fmla="+- f37 0 f38"/>
            <a:gd name="f43" fmla="+- f38 0 f37"/>
            <a:gd name="f44" fmla="*/ f34 f29 1"/>
            <a:gd name="f45" fmla="*/ f35 f29 1"/>
            <a:gd name="f46" fmla="cos 1 f41"/>
            <a:gd name="f47" fmla="abs f42"/>
            <a:gd name="f48" fmla="abs f43"/>
            <a:gd name="f49" fmla="?: f42 f18 f2"/>
            <a:gd name="f50" fmla="?: f42 f2 f18"/>
            <a:gd name="f51" fmla="?: f42 f3 f2"/>
            <a:gd name="f52" fmla="?: f42 f2 f3"/>
            <a:gd name="f53" fmla="+- f39 0 f44"/>
            <a:gd name="f54" fmla="?: f43 f18 f2"/>
            <a:gd name="f55" fmla="?: f43 f2 f18"/>
            <a:gd name="f56" fmla="+- f40 0 f45"/>
            <a:gd name="f57" fmla="+- f44 0 f39"/>
            <a:gd name="f58" fmla="+- f45 0 f40"/>
            <a:gd name="f59" fmla="?: f42 0 f1"/>
            <a:gd name="f60" fmla="?: f42 f1 0"/>
            <a:gd name="f61" fmla="+- 0 0 f46"/>
            <a:gd name="f62" fmla="?: f42 f52 f51"/>
            <a:gd name="f63" fmla="?: f42 f51 f52"/>
            <a:gd name="f64" fmla="?: f43 f50 f49"/>
            <a:gd name="f65" fmla="abs f53"/>
            <a:gd name="f66" fmla="?: f53 0 f1"/>
            <a:gd name="f67" fmla="?: f53 f1 0"/>
            <a:gd name="f68" fmla="?: f53 f54 f55"/>
            <a:gd name="f69" fmla="abs f56"/>
            <a:gd name="f70" fmla="abs f57"/>
            <a:gd name="f71" fmla="?: f56 f18 f2"/>
            <a:gd name="f72" fmla="?: f56 f2 f18"/>
            <a:gd name="f73" fmla="?: f56 f3 f2"/>
            <a:gd name="f74" fmla="?: f56 f2 f3"/>
            <a:gd name="f75" fmla="abs f58"/>
            <a:gd name="f76" fmla="?: f58 f18 f2"/>
            <a:gd name="f77" fmla="?: f58 f2 f18"/>
            <a:gd name="f78" fmla="?: f58 f60 f59"/>
            <a:gd name="f79" fmla="?: f58 f59 f60"/>
            <a:gd name="f80" fmla="*/ f17 f61 1"/>
            <a:gd name="f81" fmla="?: f43 f63 f62"/>
            <a:gd name="f82" fmla="?: f43 f67 f66"/>
            <a:gd name="f83" fmla="?: f43 f66 f67"/>
            <a:gd name="f84" fmla="?: f56 f74 f73"/>
            <a:gd name="f85" fmla="?: f56 f73 f74"/>
            <a:gd name="f86" fmla="?: f57 f72 f71"/>
            <a:gd name="f87" fmla="?: f42 f78 f79"/>
            <a:gd name="f88" fmla="?: f42 f76 f77"/>
            <a:gd name="f89" fmla="*/ f80 3163 1"/>
            <a:gd name="f90" fmla="?: f53 f82 f83"/>
            <a:gd name="f91" fmla="?: f57 f85 f84"/>
            <a:gd name="f92" fmla="*/ f89 1 7636"/>
            <a:gd name="f93" fmla="+- f7 f92 0"/>
            <a:gd name="f94" fmla="+- f30 0 f92"/>
            <a:gd name="f95" fmla="+- f31 0 f92"/>
            <a:gd name="f96" fmla="*/ f93 f29 1"/>
            <a:gd name="f97" fmla="*/ f94 f29 1"/>
            <a:gd name="f98" fmla="*/ f95 f29 1"/>
          </a:gdLst>
          <a:ahLst>
            <a:ahXY gdRefX="f0" minX="f7" maxX="f10">
              <a:pos x="f36" y="f37"/>
            </a:ahXY>
          </a:ahLst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96" t="f96" r="f97" b="f98"/>
          <a:pathLst>
            <a:path>
              <a:moveTo>
                <a:pt x="f38" y="f37"/>
              </a:moveTo>
              <a:arcTo wR="f47" hR="f48" stAng="f81" swAng="f64"/>
              <a:lnTo>
                <a:pt x="f37" y="f44"/>
              </a:lnTo>
              <a:arcTo wR="f48" hR="f65" stAng="f90" swAng="f68"/>
              <a:lnTo>
                <a:pt x="f45" y="f39"/>
              </a:lnTo>
              <a:arcTo wR="f69" hR="f70" stAng="f91" swAng="f86"/>
              <a:lnTo>
                <a:pt x="f40" y="f38"/>
              </a:lnTo>
              <a:arcTo wR="f75" hR="f47" stAng="f87" swAng="f88"/>
              <a:close/>
            </a:path>
          </a:pathLst>
        </a:custGeom>
        <a:noFill/>
        <a:ln w="25560">
          <a:solidFill>
            <a:srgbClr val="009900"/>
          </a:solidFill>
          <a:prstDash val="solid"/>
          <a:round/>
        </a:ln>
      </xdr:spPr>
      <xdr:txBody>
        <a:bodyPr vert="horz" wrap="none" lIns="90000" tIns="46800" rIns="90000" bIns="46800" anchor="ctr" anchorCtr="0" compatLnSpc="0">
          <a:noAutofit/>
        </a:bodyPr>
        <a:lstStyle/>
        <a:p>
          <a:pPr lvl="0" rtl="0" hangingPunct="0">
            <a:buNone/>
            <a:tabLst/>
          </a:pPr>
          <a:endParaRPr lang="fr-FR" sz="1200" kern="1200">
            <a:latin typeface="Times New Roman" pitchFamily="18"/>
          </a:endParaRP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242000" cy="1263600"/>
    <xdr:pic>
      <xdr:nvPicPr>
        <xdr:cNvPr id="5" name="Images 2">
          <a:extLst>
            <a:ext uri="{FF2B5EF4-FFF2-40B4-BE49-F238E27FC236}">
              <a16:creationId xmlns:a16="http://schemas.microsoft.com/office/drawing/2014/main" id="{30D508D3-E707-4E3F-AD20-D7D26DF00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400050" y="0"/>
          <a:ext cx="1242000" cy="12636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19050</xdr:rowOff>
    </xdr:from>
    <xdr:ext cx="1242000" cy="1263600"/>
    <xdr:pic>
      <xdr:nvPicPr>
        <xdr:cNvPr id="3" name="Images 2">
          <a:extLst>
            <a:ext uri="{FF2B5EF4-FFF2-40B4-BE49-F238E27FC236}">
              <a16:creationId xmlns:a16="http://schemas.microsoft.com/office/drawing/2014/main" id="{E2D5A552-5770-4543-91CD-A07295B53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2875" y="171450"/>
          <a:ext cx="1242000" cy="12636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nier%20personnalis&#2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1"/>
      <sheetName val="Infos"/>
      <sheetName val="BL Auto"/>
      <sheetName val="Facture Auto"/>
    </sheetNames>
    <sheetDataSet>
      <sheetData sheetId="0">
        <row r="35">
          <cell r="Q35" t="str">
            <v>Pommes</v>
          </cell>
        </row>
      </sheetData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aniersdesducs.com/" TargetMode="External"/><Relationship Id="rId1" Type="http://schemas.openxmlformats.org/officeDocument/2006/relationships/hyperlink" Target="mailto:paniersdesducs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paniersdesducs.com/" TargetMode="External"/><Relationship Id="rId1" Type="http://schemas.openxmlformats.org/officeDocument/2006/relationships/hyperlink" Target="mailto:paniersdesducs@gmail.com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stagram.com/paniersdesducs/" TargetMode="External"/><Relationship Id="rId2" Type="http://schemas.openxmlformats.org/officeDocument/2006/relationships/hyperlink" Target="http://www.paniersdesducs.fr/" TargetMode="External"/><Relationship Id="rId1" Type="http://schemas.openxmlformats.org/officeDocument/2006/relationships/hyperlink" Target="mailto:paniersdesducs@gmail.com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facebook.com/paniersdesducs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paniersdesducs.com/" TargetMode="External"/><Relationship Id="rId1" Type="http://schemas.openxmlformats.org/officeDocument/2006/relationships/hyperlink" Target="mailto:paniersdesducs@gmail.com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7AD23-0F6A-094D-860D-69FE2A5EF66F}">
  <sheetPr>
    <pageSetUpPr fitToPage="1"/>
  </sheetPr>
  <dimension ref="A2:P78"/>
  <sheetViews>
    <sheetView tabSelected="1" zoomScaleNormal="100" workbookViewId="0">
      <selection activeCell="C6" sqref="C6:F7"/>
    </sheetView>
  </sheetViews>
  <sheetFormatPr baseColWidth="10" defaultRowHeight="17.25"/>
  <cols>
    <col min="1" max="1" width="7" style="4" customWidth="1"/>
    <col min="2" max="2" width="16" style="4" customWidth="1"/>
    <col min="3" max="3" width="39.875" style="4" customWidth="1"/>
    <col min="4" max="4" width="14.625" style="34" customWidth="1"/>
    <col min="5" max="5" width="14.375" style="5" customWidth="1"/>
    <col min="6" max="6" width="4" style="5" customWidth="1"/>
    <col min="7" max="7" width="13.75" style="5" customWidth="1"/>
    <col min="8" max="8" width="5.5" style="4" customWidth="1"/>
    <col min="9" max="11" width="5.375" style="4" customWidth="1"/>
    <col min="12" max="12" width="11.625" style="6" customWidth="1"/>
    <col min="13" max="13" width="5" style="6" customWidth="1"/>
    <col min="14" max="14" width="5" style="4" customWidth="1"/>
    <col min="15" max="15" width="11.875" style="4" bestFit="1" customWidth="1"/>
    <col min="16" max="16" width="6.375" style="4" customWidth="1"/>
    <col min="17" max="17" width="5.625" style="4" bestFit="1" customWidth="1"/>
    <col min="18" max="18" width="7.125" style="4" bestFit="1" customWidth="1"/>
    <col min="19" max="16384" width="11" style="4"/>
  </cols>
  <sheetData>
    <row r="2" spans="2:16">
      <c r="C2" s="2" t="s">
        <v>130</v>
      </c>
      <c r="D2" s="312" t="s">
        <v>61</v>
      </c>
      <c r="E2" s="313"/>
      <c r="F2" s="314"/>
    </row>
    <row r="3" spans="2:16" ht="15.75" customHeight="1">
      <c r="C3" s="2" t="s">
        <v>131</v>
      </c>
      <c r="D3" s="312" t="s">
        <v>57</v>
      </c>
      <c r="E3" s="313"/>
      <c r="F3" s="314"/>
    </row>
    <row r="4" spans="2:16">
      <c r="C4" s="1" t="s">
        <v>63</v>
      </c>
      <c r="D4" s="315" t="s">
        <v>62</v>
      </c>
      <c r="E4" s="316"/>
      <c r="F4" s="317"/>
    </row>
    <row r="5" spans="2:16" ht="18" thickBot="1">
      <c r="C5" s="3" t="s">
        <v>60</v>
      </c>
      <c r="D5" s="300" t="s">
        <v>148</v>
      </c>
      <c r="E5" s="301"/>
      <c r="F5" s="302"/>
    </row>
    <row r="6" spans="2:16">
      <c r="C6" s="303" t="s">
        <v>104</v>
      </c>
      <c r="D6" s="304"/>
      <c r="E6" s="304"/>
      <c r="F6" s="304"/>
    </row>
    <row r="7" spans="2:16" ht="18" thickBot="1">
      <c r="C7" s="305"/>
      <c r="D7" s="305"/>
      <c r="E7" s="305"/>
      <c r="F7" s="305"/>
      <c r="G7" s="4"/>
      <c r="L7" s="4"/>
      <c r="M7" s="4"/>
    </row>
    <row r="8" spans="2:16">
      <c r="C8" s="92"/>
      <c r="D8" s="93"/>
      <c r="E8" s="93"/>
      <c r="F8" s="93"/>
      <c r="G8" s="4"/>
      <c r="L8" s="4"/>
      <c r="M8" s="4"/>
    </row>
    <row r="9" spans="2:16" ht="20.25">
      <c r="B9" s="309" t="s">
        <v>68</v>
      </c>
      <c r="C9" s="310"/>
      <c r="D9" s="310"/>
      <c r="E9" s="310"/>
      <c r="F9" s="310"/>
      <c r="G9" s="310"/>
      <c r="H9" s="310"/>
      <c r="I9" s="310"/>
      <c r="J9" s="310"/>
      <c r="K9" s="310"/>
      <c r="L9" s="311"/>
    </row>
    <row r="10" spans="2:16" ht="21" thickBot="1">
      <c r="B10" s="7"/>
      <c r="C10" s="6"/>
      <c r="D10" s="8"/>
      <c r="E10" s="9"/>
      <c r="F10" s="9"/>
      <c r="G10" s="9"/>
      <c r="H10" s="6"/>
      <c r="I10" s="6"/>
      <c r="J10" s="6"/>
      <c r="K10" s="6"/>
    </row>
    <row r="11" spans="2:16" ht="35.25" thickBot="1">
      <c r="B11" s="10" t="s">
        <v>6</v>
      </c>
      <c r="C11" s="11"/>
      <c r="D11" s="8"/>
      <c r="E11" s="9"/>
      <c r="F11" s="215" t="s">
        <v>106</v>
      </c>
      <c r="G11" s="216"/>
      <c r="H11" s="216"/>
      <c r="I11" s="216"/>
      <c r="J11" s="216"/>
      <c r="K11" s="216"/>
      <c r="L11" s="217"/>
    </row>
    <row r="12" spans="2:16" ht="21">
      <c r="B12" s="90" t="s">
        <v>1</v>
      </c>
      <c r="C12" s="12"/>
      <c r="D12" s="13"/>
      <c r="E12" s="14"/>
      <c r="F12" s="318" t="s">
        <v>35</v>
      </c>
      <c r="G12" s="319"/>
      <c r="H12" s="15">
        <v>1</v>
      </c>
      <c r="I12" s="320" t="s">
        <v>36</v>
      </c>
      <c r="J12" s="321"/>
      <c r="K12" s="321"/>
      <c r="L12" s="322"/>
    </row>
    <row r="13" spans="2:16" ht="18.75">
      <c r="B13" s="16" t="s">
        <v>32</v>
      </c>
      <c r="C13" s="17"/>
      <c r="D13" s="13"/>
      <c r="E13" s="18"/>
      <c r="F13" s="19"/>
      <c r="G13" s="205">
        <v>44406</v>
      </c>
      <c r="H13" s="15">
        <v>1</v>
      </c>
      <c r="I13" s="19"/>
      <c r="J13" s="21" t="s">
        <v>37</v>
      </c>
      <c r="K13" s="22"/>
      <c r="L13" s="23" t="s">
        <v>42</v>
      </c>
      <c r="O13" s="202">
        <f ca="1">TODAY()+MOD(8+(4-WEEKDAY(TODAY())),7)</f>
        <v>44399</v>
      </c>
    </row>
    <row r="14" spans="2:16" ht="18.75" customHeight="1">
      <c r="B14" s="16" t="s">
        <v>33</v>
      </c>
      <c r="C14" s="17"/>
      <c r="D14" s="13"/>
      <c r="E14" s="18"/>
      <c r="F14" s="444"/>
      <c r="G14" s="446">
        <v>44408</v>
      </c>
      <c r="H14" s="15"/>
      <c r="I14" s="19"/>
      <c r="J14" s="21" t="s">
        <v>38</v>
      </c>
      <c r="K14" s="22"/>
      <c r="L14" s="23" t="s">
        <v>43</v>
      </c>
      <c r="O14" s="202">
        <f ca="1">O13+7</f>
        <v>44406</v>
      </c>
    </row>
    <row r="15" spans="2:16">
      <c r="B15" s="91" t="s">
        <v>5</v>
      </c>
      <c r="C15" s="177"/>
      <c r="D15" s="13"/>
      <c r="E15" s="18"/>
      <c r="F15" s="445"/>
      <c r="G15" s="447" t="s">
        <v>146</v>
      </c>
      <c r="H15" s="15">
        <v>1</v>
      </c>
      <c r="I15" s="19"/>
      <c r="J15" s="21" t="s">
        <v>39</v>
      </c>
      <c r="K15" s="22"/>
      <c r="L15" s="23" t="s">
        <v>44</v>
      </c>
      <c r="N15" s="11"/>
      <c r="O15" s="202">
        <f t="shared" ref="O15:O16" ca="1" si="0">O14+7</f>
        <v>44413</v>
      </c>
      <c r="P15" s="11"/>
    </row>
    <row r="16" spans="2:16" ht="19.5" thickBot="1">
      <c r="B16" s="24" t="s">
        <v>2</v>
      </c>
      <c r="C16" s="190"/>
      <c r="D16" s="13"/>
      <c r="E16" s="18"/>
      <c r="F16" s="204"/>
      <c r="G16" s="205">
        <v>44420</v>
      </c>
      <c r="H16" s="15">
        <v>1</v>
      </c>
      <c r="I16" s="19"/>
      <c r="J16" s="21" t="s">
        <v>40</v>
      </c>
      <c r="K16" s="22"/>
      <c r="L16" s="23" t="s">
        <v>45</v>
      </c>
      <c r="N16" s="6"/>
      <c r="O16" s="202">
        <f t="shared" ca="1" si="0"/>
        <v>44420</v>
      </c>
      <c r="P16" s="11"/>
    </row>
    <row r="17" spans="1:16" ht="19.5" thickBot="1">
      <c r="B17" s="25"/>
      <c r="C17" s="25"/>
      <c r="D17" s="26"/>
      <c r="F17" s="203"/>
      <c r="G17" s="206">
        <f t="shared" ref="G17" si="1">G16+7</f>
        <v>44427</v>
      </c>
      <c r="H17" s="29"/>
      <c r="I17" s="30"/>
      <c r="J17" s="31" t="s">
        <v>41</v>
      </c>
      <c r="K17" s="31"/>
      <c r="L17" s="32"/>
      <c r="N17" s="6"/>
      <c r="O17" s="11"/>
      <c r="P17" s="11"/>
    </row>
    <row r="18" spans="1:16" ht="20.25">
      <c r="B18" s="33" t="s">
        <v>0</v>
      </c>
    </row>
    <row r="19" spans="1:16" ht="18.75" customHeight="1">
      <c r="B19" s="328" t="s">
        <v>101</v>
      </c>
      <c r="C19" s="329"/>
      <c r="D19" s="329"/>
      <c r="E19" s="329"/>
      <c r="F19" s="329"/>
      <c r="G19" s="329"/>
      <c r="H19" s="329"/>
      <c r="I19" s="329"/>
      <c r="J19" s="329"/>
      <c r="K19" s="329"/>
      <c r="L19" s="330"/>
    </row>
    <row r="20" spans="1:16" ht="18.75" customHeight="1">
      <c r="B20" s="331"/>
      <c r="C20" s="332"/>
      <c r="D20" s="332"/>
      <c r="E20" s="332"/>
      <c r="F20" s="332"/>
      <c r="G20" s="332"/>
      <c r="H20" s="332"/>
      <c r="I20" s="332"/>
      <c r="J20" s="332"/>
      <c r="K20" s="332"/>
      <c r="L20" s="333"/>
    </row>
    <row r="21" spans="1:16" s="35" customFormat="1">
      <c r="B21" s="36"/>
      <c r="C21" s="36"/>
      <c r="D21" s="37"/>
      <c r="E21" s="38"/>
      <c r="F21" s="38"/>
      <c r="G21" s="38"/>
      <c r="H21" s="36"/>
      <c r="I21" s="36"/>
      <c r="J21" s="36"/>
      <c r="K21" s="36"/>
      <c r="L21" s="38"/>
      <c r="M21" s="36"/>
    </row>
    <row r="22" spans="1:16" s="35" customFormat="1" ht="18" customHeight="1">
      <c r="B22" s="39" t="s">
        <v>21</v>
      </c>
      <c r="C22" s="40"/>
      <c r="D22" s="41"/>
      <c r="E22" s="42"/>
      <c r="F22" s="42"/>
      <c r="G22" s="42"/>
      <c r="H22" s="326" t="s">
        <v>64</v>
      </c>
      <c r="I22" s="326"/>
      <c r="J22" s="326"/>
      <c r="K22" s="335" t="s">
        <v>137</v>
      </c>
      <c r="L22" s="336"/>
      <c r="M22" s="36"/>
    </row>
    <row r="23" spans="1:16" s="35" customFormat="1" ht="15.75" customHeight="1">
      <c r="B23" s="45"/>
      <c r="C23" s="45"/>
      <c r="D23" s="46"/>
      <c r="E23" s="42"/>
      <c r="F23" s="42"/>
      <c r="G23" s="42"/>
      <c r="H23" s="326"/>
      <c r="I23" s="326"/>
      <c r="J23" s="326"/>
      <c r="K23" s="336"/>
      <c r="L23" s="336"/>
      <c r="M23" s="36"/>
    </row>
    <row r="24" spans="1:16" s="35" customFormat="1">
      <c r="B24" s="4"/>
      <c r="C24" s="4"/>
      <c r="D24" s="34"/>
      <c r="E24" s="5"/>
      <c r="F24" s="5"/>
      <c r="G24" s="5"/>
      <c r="H24" s="326"/>
      <c r="I24" s="326"/>
      <c r="J24" s="326"/>
      <c r="K24" s="336"/>
      <c r="L24" s="336"/>
      <c r="M24" s="36"/>
    </row>
    <row r="25" spans="1:16" ht="18.75">
      <c r="B25" s="29"/>
      <c r="C25" s="29"/>
      <c r="D25" s="47"/>
      <c r="E25" s="48"/>
      <c r="F25" s="48"/>
      <c r="G25" s="48"/>
      <c r="H25" s="49"/>
      <c r="I25" s="49"/>
      <c r="J25" s="49"/>
      <c r="K25" s="49"/>
      <c r="L25" s="50"/>
    </row>
    <row r="26" spans="1:16" ht="30">
      <c r="B26" s="192" t="s">
        <v>11</v>
      </c>
      <c r="C26" s="193"/>
      <c r="D26" s="96" t="s">
        <v>27</v>
      </c>
      <c r="E26" s="181" t="s">
        <v>23</v>
      </c>
      <c r="F26" s="306" t="s">
        <v>10</v>
      </c>
      <c r="G26" s="306"/>
      <c r="H26" s="327" t="s">
        <v>18</v>
      </c>
      <c r="I26" s="327"/>
      <c r="J26" s="327"/>
      <c r="K26" s="97"/>
      <c r="L26" s="98"/>
    </row>
    <row r="27" spans="1:16" ht="51.75">
      <c r="B27" s="94" t="s">
        <v>123</v>
      </c>
      <c r="C27" s="95" t="s">
        <v>12</v>
      </c>
      <c r="D27" s="182" t="s">
        <v>29</v>
      </c>
      <c r="E27" s="183" t="s">
        <v>22</v>
      </c>
      <c r="F27" s="307">
        <v>20</v>
      </c>
      <c r="G27" s="307"/>
      <c r="H27" s="325"/>
      <c r="I27" s="325"/>
      <c r="J27" s="325"/>
      <c r="K27" s="323">
        <f>H27*F27</f>
        <v>0</v>
      </c>
      <c r="L27" s="324"/>
    </row>
    <row r="28" spans="1:16" ht="69">
      <c r="B28" s="52" t="s">
        <v>124</v>
      </c>
      <c r="C28" s="53" t="s">
        <v>13</v>
      </c>
      <c r="D28" s="184" t="s">
        <v>28</v>
      </c>
      <c r="E28" s="185" t="s">
        <v>24</v>
      </c>
      <c r="F28" s="308">
        <v>30</v>
      </c>
      <c r="G28" s="308"/>
      <c r="H28" s="334"/>
      <c r="I28" s="334"/>
      <c r="J28" s="334"/>
      <c r="K28" s="268">
        <f>H28*F28</f>
        <v>0</v>
      </c>
      <c r="L28" s="269"/>
    </row>
    <row r="29" spans="1:16" ht="69">
      <c r="B29" s="52" t="s">
        <v>125</v>
      </c>
      <c r="C29" s="53" t="s">
        <v>14</v>
      </c>
      <c r="D29" s="186" t="s">
        <v>24</v>
      </c>
      <c r="E29" s="187" t="s">
        <v>25</v>
      </c>
      <c r="F29" s="272">
        <v>39</v>
      </c>
      <c r="G29" s="272"/>
      <c r="H29" s="270"/>
      <c r="I29" s="270"/>
      <c r="J29" s="270"/>
      <c r="K29" s="268">
        <f>H29*F29</f>
        <v>0</v>
      </c>
      <c r="L29" s="269"/>
    </row>
    <row r="30" spans="1:16" ht="51.75">
      <c r="A30" s="54"/>
      <c r="B30" s="180" t="s">
        <v>53</v>
      </c>
      <c r="C30" s="53" t="s">
        <v>65</v>
      </c>
      <c r="D30" s="188"/>
      <c r="E30" s="189"/>
      <c r="F30" s="272">
        <v>4</v>
      </c>
      <c r="G30" s="272"/>
      <c r="H30" s="270"/>
      <c r="I30" s="270"/>
      <c r="J30" s="270"/>
      <c r="K30" s="268">
        <f>H30*F30</f>
        <v>0</v>
      </c>
      <c r="L30" s="269"/>
    </row>
    <row r="31" spans="1:16">
      <c r="A31" s="54"/>
    </row>
    <row r="32" spans="1:16" ht="20.25">
      <c r="B32" s="231" t="s">
        <v>66</v>
      </c>
      <c r="C32" s="232"/>
      <c r="D32" s="232"/>
      <c r="E32" s="232"/>
      <c r="F32" s="232"/>
      <c r="G32" s="232"/>
      <c r="H32" s="232"/>
      <c r="I32" s="232"/>
      <c r="J32" s="232"/>
      <c r="K32" s="232"/>
      <c r="L32" s="233"/>
    </row>
    <row r="33" spans="1:14">
      <c r="B33" s="101"/>
      <c r="C33" s="102" t="s">
        <v>31</v>
      </c>
      <c r="D33" s="230" t="s">
        <v>16</v>
      </c>
      <c r="E33" s="230"/>
      <c r="F33" s="230"/>
      <c r="G33" s="230"/>
      <c r="H33" s="281" t="s">
        <v>18</v>
      </c>
      <c r="I33" s="281"/>
      <c r="J33" s="281"/>
      <c r="K33" s="103"/>
      <c r="L33" s="104"/>
    </row>
    <row r="34" spans="1:14" ht="19.5">
      <c r="A34" s="55"/>
      <c r="B34" s="99"/>
      <c r="C34" s="100" t="s">
        <v>110</v>
      </c>
      <c r="D34" s="229"/>
      <c r="E34" s="229"/>
      <c r="F34" s="229"/>
      <c r="G34" s="229"/>
      <c r="H34" s="258"/>
      <c r="I34" s="259"/>
      <c r="J34" s="260"/>
      <c r="K34" s="294" t="s">
        <v>15</v>
      </c>
      <c r="L34" s="295"/>
      <c r="M34" s="6">
        <f>H34</f>
        <v>0</v>
      </c>
      <c r="N34" s="58" t="s">
        <v>15</v>
      </c>
    </row>
    <row r="35" spans="1:14" ht="19.5">
      <c r="A35" s="55"/>
      <c r="B35" s="59"/>
      <c r="C35" s="60" t="s">
        <v>17</v>
      </c>
      <c r="D35" s="236"/>
      <c r="E35" s="236"/>
      <c r="F35" s="236"/>
      <c r="G35" s="236"/>
      <c r="H35" s="246"/>
      <c r="I35" s="247"/>
      <c r="J35" s="248"/>
      <c r="K35" s="293" t="s">
        <v>15</v>
      </c>
      <c r="L35" s="250"/>
      <c r="M35" s="6">
        <f>M34+H35</f>
        <v>0</v>
      </c>
      <c r="N35" s="58" t="s">
        <v>15</v>
      </c>
    </row>
    <row r="36" spans="1:14" ht="51" customHeight="1">
      <c r="A36" s="55"/>
      <c r="B36" s="56"/>
      <c r="C36" s="61" t="s">
        <v>140</v>
      </c>
      <c r="D36" s="237" t="s">
        <v>141</v>
      </c>
      <c r="E36" s="237"/>
      <c r="F36" s="237"/>
      <c r="G36" s="237"/>
      <c r="H36" s="246"/>
      <c r="I36" s="247"/>
      <c r="J36" s="248"/>
      <c r="K36" s="293" t="s">
        <v>15</v>
      </c>
      <c r="L36" s="250" t="s">
        <v>15</v>
      </c>
      <c r="M36" s="6">
        <f t="shared" ref="M36:M39" si="2">M35+H36</f>
        <v>0</v>
      </c>
      <c r="N36" s="58" t="s">
        <v>15</v>
      </c>
    </row>
    <row r="37" spans="1:14" ht="37.5" customHeight="1">
      <c r="A37" s="55"/>
      <c r="B37" s="56"/>
      <c r="C37" s="61"/>
      <c r="D37" s="237"/>
      <c r="E37" s="237"/>
      <c r="F37" s="237"/>
      <c r="G37" s="237"/>
      <c r="H37" s="246"/>
      <c r="I37" s="247"/>
      <c r="J37" s="248"/>
      <c r="K37" s="293"/>
      <c r="L37" s="250"/>
      <c r="M37" s="6">
        <f t="shared" si="2"/>
        <v>0</v>
      </c>
      <c r="N37" s="58" t="s">
        <v>15</v>
      </c>
    </row>
    <row r="38" spans="1:14" ht="49.5" customHeight="1">
      <c r="A38" s="55"/>
      <c r="B38" s="59"/>
      <c r="C38" s="71" t="s">
        <v>120</v>
      </c>
      <c r="D38" s="218" t="s">
        <v>109</v>
      </c>
      <c r="E38" s="218"/>
      <c r="F38" s="218"/>
      <c r="G38" s="219"/>
      <c r="H38" s="246"/>
      <c r="I38" s="247"/>
      <c r="J38" s="248"/>
      <c r="K38" s="199" t="s">
        <v>19</v>
      </c>
      <c r="L38" s="198"/>
      <c r="M38" s="6">
        <f>M37+H38*0.6</f>
        <v>0</v>
      </c>
      <c r="N38" s="58" t="s">
        <v>15</v>
      </c>
    </row>
    <row r="39" spans="1:14" ht="53.25" customHeight="1">
      <c r="A39" s="55"/>
      <c r="B39" s="59"/>
      <c r="C39" s="60" t="s">
        <v>107</v>
      </c>
      <c r="D39" s="228" t="s">
        <v>107</v>
      </c>
      <c r="E39" s="228"/>
      <c r="F39" s="228"/>
      <c r="G39" s="228"/>
      <c r="H39" s="246"/>
      <c r="I39" s="247"/>
      <c r="J39" s="248"/>
      <c r="K39" s="293" t="s">
        <v>15</v>
      </c>
      <c r="L39" s="250" t="s">
        <v>15</v>
      </c>
      <c r="M39" s="6">
        <f t="shared" si="2"/>
        <v>0</v>
      </c>
      <c r="N39" s="58" t="s">
        <v>15</v>
      </c>
    </row>
    <row r="40" spans="1:14" ht="19.5">
      <c r="A40" s="55"/>
      <c r="B40" s="56"/>
      <c r="C40" s="57"/>
      <c r="D40" s="228"/>
      <c r="E40" s="228"/>
      <c r="F40" s="228"/>
      <c r="G40" s="228"/>
      <c r="H40" s="246"/>
      <c r="I40" s="247"/>
      <c r="J40" s="248"/>
      <c r="K40" s="293"/>
      <c r="L40" s="250"/>
    </row>
    <row r="41" spans="1:14" ht="20.25">
      <c r="B41" s="62"/>
      <c r="C41" s="63"/>
      <c r="D41" s="229"/>
      <c r="E41" s="229"/>
      <c r="F41" s="229"/>
      <c r="G41" s="229"/>
      <c r="H41" s="243"/>
      <c r="I41" s="244"/>
      <c r="J41" s="245"/>
      <c r="K41" s="296"/>
      <c r="L41" s="297"/>
    </row>
    <row r="42" spans="1:14">
      <c r="B42" s="64"/>
      <c r="C42" s="64"/>
      <c r="D42" s="65"/>
      <c r="E42" s="66"/>
      <c r="F42" s="66"/>
      <c r="G42" s="66"/>
      <c r="H42" s="242"/>
      <c r="I42" s="242"/>
      <c r="J42" s="242"/>
      <c r="K42" s="51"/>
      <c r="L42" s="9"/>
    </row>
    <row r="43" spans="1:14" ht="39.75" customHeight="1">
      <c r="B43" s="239" t="s">
        <v>67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41"/>
    </row>
    <row r="44" spans="1:14">
      <c r="B44" s="234" t="s">
        <v>31</v>
      </c>
      <c r="C44" s="230"/>
      <c r="D44" s="230" t="s">
        <v>16</v>
      </c>
      <c r="E44" s="230"/>
      <c r="F44" s="230"/>
      <c r="G44" s="230"/>
      <c r="H44" s="285" t="s">
        <v>18</v>
      </c>
      <c r="I44" s="285"/>
      <c r="J44" s="285"/>
      <c r="K44" s="103"/>
      <c r="L44" s="107"/>
    </row>
    <row r="45" spans="1:14" ht="18">
      <c r="B45" s="79"/>
      <c r="C45" s="105" t="s">
        <v>30</v>
      </c>
      <c r="D45" s="238"/>
      <c r="E45" s="238"/>
      <c r="F45" s="238"/>
      <c r="G45" s="238"/>
      <c r="H45" s="282"/>
      <c r="I45" s="283"/>
      <c r="J45" s="284"/>
      <c r="K45" s="51"/>
      <c r="L45" s="106"/>
    </row>
    <row r="46" spans="1:14" ht="19.5">
      <c r="B46" s="67"/>
      <c r="C46" s="196" t="s">
        <v>139</v>
      </c>
      <c r="D46" s="235"/>
      <c r="E46" s="235"/>
      <c r="F46" s="235"/>
      <c r="G46" s="235"/>
      <c r="H46" s="258"/>
      <c r="I46" s="259"/>
      <c r="J46" s="260"/>
      <c r="K46" s="298" t="s">
        <v>15</v>
      </c>
      <c r="L46" s="299"/>
      <c r="M46" s="6">
        <f>M39+H46</f>
        <v>0</v>
      </c>
      <c r="N46" s="58" t="s">
        <v>15</v>
      </c>
    </row>
    <row r="47" spans="1:14" ht="19.5">
      <c r="B47" s="69"/>
      <c r="C47" s="70" t="s">
        <v>116</v>
      </c>
      <c r="D47" s="223" t="s">
        <v>117</v>
      </c>
      <c r="E47" s="223"/>
      <c r="F47" s="223"/>
      <c r="G47" s="223"/>
      <c r="H47" s="246"/>
      <c r="I47" s="247"/>
      <c r="J47" s="248"/>
      <c r="K47" s="293" t="s">
        <v>19</v>
      </c>
      <c r="L47" s="250"/>
      <c r="M47" s="6">
        <f>M46+(H47)</f>
        <v>0</v>
      </c>
      <c r="N47" s="58" t="s">
        <v>15</v>
      </c>
    </row>
    <row r="48" spans="1:14" ht="19.5" customHeight="1">
      <c r="B48" s="69"/>
      <c r="C48" s="70" t="s">
        <v>121</v>
      </c>
      <c r="D48" s="226" t="s">
        <v>111</v>
      </c>
      <c r="E48" s="226"/>
      <c r="F48" s="226"/>
      <c r="G48" s="226"/>
      <c r="H48" s="246"/>
      <c r="I48" s="247"/>
      <c r="J48" s="248"/>
      <c r="K48" s="293" t="s">
        <v>15</v>
      </c>
      <c r="L48" s="250"/>
      <c r="M48" s="6">
        <f>M47+(H48)</f>
        <v>0</v>
      </c>
      <c r="N48" s="58" t="s">
        <v>15</v>
      </c>
    </row>
    <row r="49" spans="1:14" ht="19.5">
      <c r="B49" s="69"/>
      <c r="C49" s="71" t="s">
        <v>108</v>
      </c>
      <c r="D49" s="223" t="s">
        <v>138</v>
      </c>
      <c r="E49" s="223"/>
      <c r="F49" s="223"/>
      <c r="G49" s="227"/>
      <c r="H49" s="246"/>
      <c r="I49" s="247"/>
      <c r="J49" s="248"/>
      <c r="K49" s="249" t="s">
        <v>19</v>
      </c>
      <c r="L49" s="250"/>
      <c r="M49" s="6">
        <f>M48+H49*1.3</f>
        <v>0</v>
      </c>
      <c r="N49" s="58" t="s">
        <v>15</v>
      </c>
    </row>
    <row r="50" spans="1:14" ht="19.5">
      <c r="A50" s="54"/>
      <c r="B50" s="69"/>
      <c r="C50" s="450" t="s">
        <v>114</v>
      </c>
      <c r="D50" s="451" t="s">
        <v>115</v>
      </c>
      <c r="E50" s="451"/>
      <c r="F50" s="451"/>
      <c r="G50" s="452"/>
      <c r="H50" s="453"/>
      <c r="I50" s="454"/>
      <c r="J50" s="455"/>
      <c r="K50" s="456" t="s">
        <v>19</v>
      </c>
      <c r="L50" s="457" t="s">
        <v>19</v>
      </c>
      <c r="M50" s="6">
        <f>M49+H50*1.4</f>
        <v>0</v>
      </c>
      <c r="N50" s="58" t="s">
        <v>15</v>
      </c>
    </row>
    <row r="51" spans="1:14" ht="19.5">
      <c r="A51" s="54"/>
      <c r="B51" s="72"/>
      <c r="C51" s="74" t="s">
        <v>142</v>
      </c>
      <c r="D51" s="221"/>
      <c r="E51" s="221"/>
      <c r="F51" s="221"/>
      <c r="G51" s="222"/>
      <c r="H51" s="246"/>
      <c r="I51" s="247"/>
      <c r="J51" s="248"/>
      <c r="K51" s="249" t="s">
        <v>15</v>
      </c>
      <c r="L51" s="250" t="s">
        <v>19</v>
      </c>
      <c r="M51" s="200">
        <f t="shared" ref="M51:M59" si="3">M50+H51</f>
        <v>0</v>
      </c>
      <c r="N51" s="201" t="s">
        <v>15</v>
      </c>
    </row>
    <row r="52" spans="1:14" ht="19.5" customHeight="1">
      <c r="B52" s="69"/>
      <c r="C52" s="73" t="s">
        <v>122</v>
      </c>
      <c r="D52" s="221" t="s">
        <v>129</v>
      </c>
      <c r="E52" s="221"/>
      <c r="F52" s="221"/>
      <c r="G52" s="222"/>
      <c r="H52" s="246"/>
      <c r="I52" s="247"/>
      <c r="J52" s="248"/>
      <c r="K52" s="249" t="s">
        <v>19</v>
      </c>
      <c r="L52" s="250" t="s">
        <v>15</v>
      </c>
      <c r="M52" s="6">
        <f>M51+H52*0.4</f>
        <v>0</v>
      </c>
      <c r="N52" s="58" t="s">
        <v>15</v>
      </c>
    </row>
    <row r="53" spans="1:14" ht="19.5" customHeight="1">
      <c r="B53" s="75"/>
      <c r="C53" s="70" t="s">
        <v>128</v>
      </c>
      <c r="D53" s="223" t="s">
        <v>126</v>
      </c>
      <c r="E53" s="223"/>
      <c r="F53" s="223"/>
      <c r="G53" s="227"/>
      <c r="H53" s="246"/>
      <c r="I53" s="247"/>
      <c r="J53" s="248"/>
      <c r="K53" s="249" t="s">
        <v>15</v>
      </c>
      <c r="L53" s="250"/>
      <c r="M53" s="6">
        <f>M52+H53</f>
        <v>0</v>
      </c>
      <c r="N53" s="58" t="s">
        <v>15</v>
      </c>
    </row>
    <row r="54" spans="1:14" ht="19.5">
      <c r="A54" s="54"/>
      <c r="B54" s="72"/>
      <c r="C54" s="76" t="s">
        <v>134</v>
      </c>
      <c r="D54" s="221"/>
      <c r="E54" s="221"/>
      <c r="F54" s="221"/>
      <c r="G54" s="221"/>
      <c r="H54" s="246"/>
      <c r="I54" s="247"/>
      <c r="J54" s="248"/>
      <c r="K54" s="293" t="s">
        <v>15</v>
      </c>
      <c r="L54" s="250"/>
      <c r="M54" s="6">
        <f>M53+H54</f>
        <v>0</v>
      </c>
      <c r="N54" s="58" t="s">
        <v>15</v>
      </c>
    </row>
    <row r="55" spans="1:14" ht="19.5">
      <c r="A55" s="54"/>
      <c r="B55" s="69"/>
      <c r="C55" s="70" t="s">
        <v>127</v>
      </c>
      <c r="D55" s="223"/>
      <c r="E55" s="223"/>
      <c r="F55" s="223"/>
      <c r="G55" s="223"/>
      <c r="H55" s="246"/>
      <c r="I55" s="247"/>
      <c r="J55" s="248"/>
      <c r="K55" s="293" t="s">
        <v>15</v>
      </c>
      <c r="L55" s="250" t="s">
        <v>15</v>
      </c>
      <c r="M55" s="6">
        <f t="shared" si="3"/>
        <v>0</v>
      </c>
      <c r="N55" s="58" t="s">
        <v>15</v>
      </c>
    </row>
    <row r="56" spans="1:14" ht="19.5">
      <c r="A56" s="54"/>
      <c r="B56" s="72"/>
      <c r="C56" s="70" t="s">
        <v>132</v>
      </c>
      <c r="D56" s="223"/>
      <c r="E56" s="223"/>
      <c r="F56" s="223"/>
      <c r="G56" s="223"/>
      <c r="H56" s="246"/>
      <c r="I56" s="247"/>
      <c r="J56" s="248"/>
      <c r="K56" s="293" t="s">
        <v>15</v>
      </c>
      <c r="L56" s="250"/>
      <c r="M56" s="6">
        <f t="shared" si="3"/>
        <v>0</v>
      </c>
      <c r="N56" s="58" t="s">
        <v>15</v>
      </c>
    </row>
    <row r="57" spans="1:14" ht="19.5">
      <c r="A57" s="54"/>
      <c r="B57" s="72"/>
      <c r="C57" s="70" t="s">
        <v>147</v>
      </c>
      <c r="D57" s="223"/>
      <c r="E57" s="223"/>
      <c r="F57" s="223"/>
      <c r="G57" s="227"/>
      <c r="H57" s="448"/>
      <c r="I57" s="449"/>
      <c r="J57" s="210"/>
      <c r="K57" s="249" t="s">
        <v>15</v>
      </c>
      <c r="L57" s="250"/>
      <c r="M57" s="6">
        <f t="shared" si="3"/>
        <v>0</v>
      </c>
      <c r="N57" s="58" t="s">
        <v>15</v>
      </c>
    </row>
    <row r="58" spans="1:14" ht="19.5">
      <c r="A58" s="54"/>
      <c r="B58" s="72"/>
      <c r="C58" s="74" t="s">
        <v>133</v>
      </c>
      <c r="D58" s="223"/>
      <c r="E58" s="223"/>
      <c r="F58" s="223"/>
      <c r="G58" s="223"/>
      <c r="H58" s="246"/>
      <c r="I58" s="247"/>
      <c r="J58" s="248"/>
      <c r="K58" s="293" t="s">
        <v>15</v>
      </c>
      <c r="L58" s="250"/>
      <c r="M58" s="6">
        <f t="shared" si="3"/>
        <v>0</v>
      </c>
      <c r="N58" s="58" t="s">
        <v>15</v>
      </c>
    </row>
    <row r="59" spans="1:14" ht="19.5">
      <c r="A59" s="54"/>
      <c r="B59" s="77"/>
      <c r="C59" s="209" t="s">
        <v>143</v>
      </c>
      <c r="D59" s="224"/>
      <c r="E59" s="224"/>
      <c r="F59" s="224"/>
      <c r="G59" s="224"/>
      <c r="H59" s="261"/>
      <c r="I59" s="262"/>
      <c r="J59" s="263"/>
      <c r="K59" s="279" t="s">
        <v>15</v>
      </c>
      <c r="L59" s="280">
        <f t="shared" ref="L59:L60" si="4">H59*G59</f>
        <v>0</v>
      </c>
      <c r="M59" s="6">
        <f t="shared" si="3"/>
        <v>0</v>
      </c>
      <c r="N59" s="58" t="s">
        <v>15</v>
      </c>
    </row>
    <row r="60" spans="1:14" ht="32.25" customHeight="1">
      <c r="B60" s="77"/>
      <c r="C60" s="78" t="s">
        <v>52</v>
      </c>
      <c r="D60" s="225"/>
      <c r="E60" s="225"/>
      <c r="F60" s="225"/>
      <c r="G60" s="225"/>
      <c r="H60" s="261"/>
      <c r="I60" s="262"/>
      <c r="J60" s="263"/>
      <c r="K60" s="279"/>
      <c r="L60" s="280">
        <f t="shared" si="4"/>
        <v>0</v>
      </c>
      <c r="N60" s="58"/>
    </row>
    <row r="61" spans="1:14" ht="19.5">
      <c r="B61" s="67"/>
      <c r="C61" s="196" t="s">
        <v>113</v>
      </c>
      <c r="D61" s="220"/>
      <c r="E61" s="220"/>
      <c r="F61" s="220"/>
      <c r="G61" s="220"/>
      <c r="H61" s="258"/>
      <c r="I61" s="259"/>
      <c r="J61" s="260"/>
      <c r="K61" s="291" t="s">
        <v>15</v>
      </c>
      <c r="L61" s="292" t="s">
        <v>15</v>
      </c>
      <c r="M61" s="6">
        <f>M59+H61</f>
        <v>0</v>
      </c>
      <c r="N61" s="58" t="s">
        <v>15</v>
      </c>
    </row>
    <row r="62" spans="1:14" ht="66.75" customHeight="1">
      <c r="B62" s="69"/>
      <c r="C62" s="71" t="s">
        <v>118</v>
      </c>
      <c r="D62" s="218" t="s">
        <v>119</v>
      </c>
      <c r="E62" s="218"/>
      <c r="F62" s="218"/>
      <c r="G62" s="219"/>
      <c r="H62" s="255"/>
      <c r="I62" s="256"/>
      <c r="J62" s="257"/>
      <c r="K62" s="293" t="s">
        <v>15</v>
      </c>
      <c r="L62" s="250"/>
      <c r="M62" s="6">
        <f>M61+H62</f>
        <v>0</v>
      </c>
      <c r="N62" s="58" t="s">
        <v>15</v>
      </c>
    </row>
    <row r="63" spans="1:14" ht="64.5" customHeight="1">
      <c r="A63" s="81"/>
      <c r="B63" s="67"/>
      <c r="C63" s="82" t="s">
        <v>135</v>
      </c>
      <c r="D63" s="220" t="s">
        <v>136</v>
      </c>
      <c r="E63" s="220"/>
      <c r="F63" s="220"/>
      <c r="G63" s="220"/>
      <c r="H63" s="252"/>
      <c r="I63" s="253"/>
      <c r="J63" s="254"/>
      <c r="K63" s="291" t="s">
        <v>26</v>
      </c>
      <c r="L63" s="292"/>
      <c r="M63" s="6">
        <f>M62+H63*(0.001)</f>
        <v>0</v>
      </c>
      <c r="N63" s="4" t="s">
        <v>15</v>
      </c>
    </row>
    <row r="64" spans="1:14" ht="18" thickBot="1">
      <c r="H64" s="83"/>
      <c r="I64" s="83"/>
      <c r="J64" s="83"/>
      <c r="K64" s="83"/>
      <c r="L64" s="84"/>
      <c r="N64" s="6"/>
    </row>
    <row r="65" spans="2:14" ht="20.25">
      <c r="C65" s="108" t="s">
        <v>97</v>
      </c>
      <c r="G65" s="85" t="s">
        <v>3</v>
      </c>
      <c r="H65" s="251">
        <f>M63</f>
        <v>0</v>
      </c>
      <c r="I65" s="264" t="s">
        <v>46</v>
      </c>
      <c r="J65" s="265" t="str">
        <f>IF(H27&lt;&gt;0,E27,IF(H28&lt;&gt;0,E28,IF(H29&lt;&gt;0,E29,"")))</f>
        <v/>
      </c>
      <c r="K65" s="265"/>
      <c r="L65" s="271">
        <f>K27+K28+K29+K30</f>
        <v>0</v>
      </c>
      <c r="N65" s="6"/>
    </row>
    <row r="66" spans="2:14" ht="15.75" customHeight="1">
      <c r="C66" s="109" t="s">
        <v>47</v>
      </c>
      <c r="G66" s="86" t="s">
        <v>4</v>
      </c>
      <c r="H66" s="251"/>
      <c r="I66" s="264"/>
      <c r="J66" s="265"/>
      <c r="K66" s="265"/>
      <c r="L66" s="271"/>
      <c r="N66" s="6"/>
    </row>
    <row r="67" spans="2:14" ht="18" thickBot="1">
      <c r="C67" s="109" t="s">
        <v>48</v>
      </c>
      <c r="H67" s="87">
        <v>1</v>
      </c>
      <c r="I67" s="87"/>
      <c r="J67" s="87"/>
      <c r="K67" s="87"/>
      <c r="L67" s="84"/>
      <c r="N67" s="6"/>
    </row>
    <row r="68" spans="2:14" ht="18" customHeight="1" thickBot="1">
      <c r="C68" s="110" t="s">
        <v>49</v>
      </c>
      <c r="F68" s="266" t="s">
        <v>50</v>
      </c>
      <c r="G68" s="267"/>
      <c r="H68" s="289"/>
      <c r="I68" s="273" t="s">
        <v>34</v>
      </c>
      <c r="J68" s="274"/>
      <c r="K68" s="274"/>
      <c r="L68" s="275"/>
      <c r="N68" s="6"/>
    </row>
    <row r="69" spans="2:14" ht="18" customHeight="1">
      <c r="C69" s="64"/>
      <c r="F69" s="211" t="s">
        <v>105</v>
      </c>
      <c r="G69" s="212"/>
      <c r="H69" s="290"/>
      <c r="I69" s="276"/>
      <c r="J69" s="277"/>
      <c r="K69" s="277"/>
      <c r="L69" s="278"/>
      <c r="N69" s="6"/>
    </row>
    <row r="70" spans="2:14" ht="34.5" customHeight="1" thickBot="1">
      <c r="F70" s="213"/>
      <c r="G70" s="214"/>
      <c r="H70" s="89"/>
      <c r="I70" s="286" t="s">
        <v>98</v>
      </c>
      <c r="J70" s="287"/>
      <c r="K70" s="287"/>
      <c r="L70" s="288"/>
      <c r="N70" s="6"/>
    </row>
    <row r="71" spans="2:14">
      <c r="H71" s="87">
        <v>1</v>
      </c>
      <c r="I71" s="87"/>
      <c r="J71" s="87"/>
      <c r="K71" s="87"/>
      <c r="L71" s="84"/>
      <c r="N71" s="6"/>
    </row>
    <row r="72" spans="2:14">
      <c r="H72" s="87">
        <v>1</v>
      </c>
      <c r="I72" s="87"/>
      <c r="J72" s="87"/>
      <c r="K72" s="87"/>
      <c r="L72" s="84"/>
      <c r="N72" s="6"/>
    </row>
    <row r="73" spans="2:14">
      <c r="B73" s="191"/>
      <c r="H73" s="87">
        <v>1</v>
      </c>
      <c r="I73" s="87"/>
      <c r="J73" s="87"/>
      <c r="K73" s="87"/>
    </row>
    <row r="74" spans="2:14">
      <c r="H74" s="87">
        <v>1</v>
      </c>
      <c r="I74" s="87"/>
      <c r="J74" s="87"/>
      <c r="K74" s="87"/>
    </row>
    <row r="75" spans="2:14">
      <c r="H75" s="87">
        <v>1</v>
      </c>
      <c r="I75" s="87"/>
      <c r="J75" s="87"/>
      <c r="K75" s="87"/>
    </row>
    <row r="76" spans="2:14">
      <c r="H76" s="87">
        <v>1</v>
      </c>
      <c r="I76" s="87"/>
      <c r="J76" s="87"/>
      <c r="K76" s="87"/>
    </row>
    <row r="77" spans="2:14">
      <c r="H77" s="87">
        <v>1</v>
      </c>
      <c r="I77" s="87"/>
      <c r="J77" s="87"/>
      <c r="K77" s="87"/>
    </row>
    <row r="78" spans="2:14">
      <c r="H78" s="87">
        <v>1</v>
      </c>
      <c r="I78" s="87"/>
      <c r="J78" s="87"/>
      <c r="K78" s="87"/>
    </row>
  </sheetData>
  <mergeCells count="122">
    <mergeCell ref="D57:G57"/>
    <mergeCell ref="K57:L57"/>
    <mergeCell ref="D5:F5"/>
    <mergeCell ref="C6:F7"/>
    <mergeCell ref="F26:G26"/>
    <mergeCell ref="F27:G27"/>
    <mergeCell ref="F28:G28"/>
    <mergeCell ref="F29:G29"/>
    <mergeCell ref="B9:L9"/>
    <mergeCell ref="D2:F2"/>
    <mergeCell ref="D3:F3"/>
    <mergeCell ref="D4:F4"/>
    <mergeCell ref="F12:G12"/>
    <mergeCell ref="I12:L12"/>
    <mergeCell ref="K28:L28"/>
    <mergeCell ref="K27:L27"/>
    <mergeCell ref="H27:J27"/>
    <mergeCell ref="H22:J24"/>
    <mergeCell ref="H26:J26"/>
    <mergeCell ref="B19:L20"/>
    <mergeCell ref="H28:J28"/>
    <mergeCell ref="K22:L24"/>
    <mergeCell ref="F14:F15"/>
    <mergeCell ref="I70:L70"/>
    <mergeCell ref="H68:H69"/>
    <mergeCell ref="K61:L61"/>
    <mergeCell ref="K62:L62"/>
    <mergeCell ref="K63:L63"/>
    <mergeCell ref="K30:L30"/>
    <mergeCell ref="K34:L34"/>
    <mergeCell ref="K35:L35"/>
    <mergeCell ref="K36:L36"/>
    <mergeCell ref="K37:L37"/>
    <mergeCell ref="K39:L39"/>
    <mergeCell ref="K40:L40"/>
    <mergeCell ref="K41:L41"/>
    <mergeCell ref="K46:L46"/>
    <mergeCell ref="K47:L47"/>
    <mergeCell ref="K48:L48"/>
    <mergeCell ref="K49:L49"/>
    <mergeCell ref="K54:L54"/>
    <mergeCell ref="K55:L55"/>
    <mergeCell ref="K56:L56"/>
    <mergeCell ref="K58:L58"/>
    <mergeCell ref="K59:L59"/>
    <mergeCell ref="H55:J55"/>
    <mergeCell ref="H54:J54"/>
    <mergeCell ref="F68:G68"/>
    <mergeCell ref="K29:L29"/>
    <mergeCell ref="H29:J29"/>
    <mergeCell ref="L65:L66"/>
    <mergeCell ref="F30:G30"/>
    <mergeCell ref="I68:L69"/>
    <mergeCell ref="K60:L60"/>
    <mergeCell ref="H35:J35"/>
    <mergeCell ref="H34:J34"/>
    <mergeCell ref="H33:J33"/>
    <mergeCell ref="H30:J30"/>
    <mergeCell ref="H48:J48"/>
    <mergeCell ref="H47:J47"/>
    <mergeCell ref="H46:J46"/>
    <mergeCell ref="H45:J45"/>
    <mergeCell ref="H44:J44"/>
    <mergeCell ref="H53:J53"/>
    <mergeCell ref="H52:J52"/>
    <mergeCell ref="H51:J51"/>
    <mergeCell ref="H50:J50"/>
    <mergeCell ref="H49:J49"/>
    <mergeCell ref="H59:J59"/>
    <mergeCell ref="H58:J58"/>
    <mergeCell ref="H56:J56"/>
    <mergeCell ref="K50:L50"/>
    <mergeCell ref="K51:L51"/>
    <mergeCell ref="K52:L52"/>
    <mergeCell ref="H65:H66"/>
    <mergeCell ref="H63:J63"/>
    <mergeCell ref="H62:J62"/>
    <mergeCell ref="H61:J61"/>
    <mergeCell ref="H60:J60"/>
    <mergeCell ref="I65:I66"/>
    <mergeCell ref="J65:K66"/>
    <mergeCell ref="K53:L53"/>
    <mergeCell ref="D44:G44"/>
    <mergeCell ref="D46:G46"/>
    <mergeCell ref="D47:G47"/>
    <mergeCell ref="D34:G34"/>
    <mergeCell ref="D35:G35"/>
    <mergeCell ref="D36:G36"/>
    <mergeCell ref="D37:G37"/>
    <mergeCell ref="D45:G45"/>
    <mergeCell ref="B43:L43"/>
    <mergeCell ref="H42:J42"/>
    <mergeCell ref="H41:J41"/>
    <mergeCell ref="H40:J40"/>
    <mergeCell ref="H39:J39"/>
    <mergeCell ref="H38:J38"/>
    <mergeCell ref="H37:J37"/>
    <mergeCell ref="H36:J36"/>
    <mergeCell ref="F69:G70"/>
    <mergeCell ref="F11:L11"/>
    <mergeCell ref="D62:G62"/>
    <mergeCell ref="D63:G63"/>
    <mergeCell ref="D52:G52"/>
    <mergeCell ref="D50:G50"/>
    <mergeCell ref="D51:G51"/>
    <mergeCell ref="D54:G54"/>
    <mergeCell ref="D55:G55"/>
    <mergeCell ref="D56:G56"/>
    <mergeCell ref="D58:G58"/>
    <mergeCell ref="D59:G59"/>
    <mergeCell ref="D60:G60"/>
    <mergeCell ref="D48:G48"/>
    <mergeCell ref="D49:G49"/>
    <mergeCell ref="D53:G53"/>
    <mergeCell ref="D40:G40"/>
    <mergeCell ref="D41:G41"/>
    <mergeCell ref="D61:G61"/>
    <mergeCell ref="D33:G33"/>
    <mergeCell ref="B32:L32"/>
    <mergeCell ref="D38:G38"/>
    <mergeCell ref="D39:G39"/>
    <mergeCell ref="B44:C44"/>
  </mergeCells>
  <phoneticPr fontId="3" type="noConversion"/>
  <conditionalFormatting sqref="O13">
    <cfRule type="expression" dxfId="23" priority="8">
      <formula>(TODAY()+2)&gt;=O13</formula>
    </cfRule>
  </conditionalFormatting>
  <conditionalFormatting sqref="O14">
    <cfRule type="expression" dxfId="22" priority="7">
      <formula>(TODAY()+2)&gt;=O14</formula>
    </cfRule>
  </conditionalFormatting>
  <conditionalFormatting sqref="O15">
    <cfRule type="expression" dxfId="21" priority="6">
      <formula>(TODAY()+2)&gt;=O15</formula>
    </cfRule>
  </conditionalFormatting>
  <conditionalFormatting sqref="O16">
    <cfRule type="expression" dxfId="20" priority="5">
      <formula>(TODAY()+2)&gt;=O16</formula>
    </cfRule>
  </conditionalFormatting>
  <conditionalFormatting sqref="G13">
    <cfRule type="expression" dxfId="19" priority="4">
      <formula>(TODAY()+2)&gt;=G13</formula>
    </cfRule>
  </conditionalFormatting>
  <conditionalFormatting sqref="G14">
    <cfRule type="expression" dxfId="18" priority="3">
      <formula>(TODAY()+2)&gt;=G14</formula>
    </cfRule>
  </conditionalFormatting>
  <conditionalFormatting sqref="G15">
    <cfRule type="expression" dxfId="17" priority="2">
      <formula>(TODAY()+2)&gt;=G15</formula>
    </cfRule>
  </conditionalFormatting>
  <conditionalFormatting sqref="G16:G17">
    <cfRule type="expression" dxfId="16" priority="1">
      <formula>(TODAY()+2)&gt;=G16</formula>
    </cfRule>
  </conditionalFormatting>
  <hyperlinks>
    <hyperlink ref="D3" r:id="rId1" xr:uid="{CA3E51D1-508F-4C47-B25D-5C3BC32133F1}"/>
    <hyperlink ref="D4" r:id="rId2" xr:uid="{9B486EC4-4D10-4691-BF67-FA52500E3448}"/>
  </hyperlinks>
  <pageMargins left="0.25" right="0.25" top="0.75" bottom="0.75" header="0.3" footer="0.3"/>
  <pageSetup scale="69" fitToHeight="20" orientation="portrait" horizontalDpi="4294967293" verticalDpi="0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EF6B9-1C6B-4C53-ACD2-DA6285652012}">
  <sheetPr>
    <pageSetUpPr fitToPage="1"/>
  </sheetPr>
  <dimension ref="A2:P78"/>
  <sheetViews>
    <sheetView topLeftCell="A60" zoomScaleNormal="100" workbookViewId="0">
      <selection activeCell="L65" sqref="L65:L66"/>
    </sheetView>
  </sheetViews>
  <sheetFormatPr baseColWidth="10" defaultRowHeight="17.25"/>
  <cols>
    <col min="1" max="1" width="7" style="4" customWidth="1"/>
    <col min="2" max="2" width="16" style="4" customWidth="1"/>
    <col min="3" max="3" width="39.875" style="4" customWidth="1"/>
    <col min="4" max="4" width="14.625" style="34" customWidth="1"/>
    <col min="5" max="5" width="14.375" style="5" customWidth="1"/>
    <col min="6" max="6" width="4" style="5" customWidth="1"/>
    <col min="7" max="7" width="13.75" style="5" customWidth="1"/>
    <col min="8" max="8" width="5.5" style="4" customWidth="1"/>
    <col min="9" max="11" width="5.375" style="4" customWidth="1"/>
    <col min="12" max="12" width="11.625" style="6" customWidth="1"/>
    <col min="13" max="13" width="5.625" style="6" bestFit="1" customWidth="1"/>
    <col min="14" max="14" width="5" style="4" customWidth="1"/>
    <col min="15" max="15" width="8.125" style="4" bestFit="1" customWidth="1"/>
    <col min="16" max="16" width="6.375" style="4" customWidth="1"/>
    <col min="17" max="17" width="5.625" style="4" bestFit="1" customWidth="1"/>
    <col min="18" max="18" width="7.125" style="4" bestFit="1" customWidth="1"/>
    <col min="19" max="16384" width="11" style="4"/>
  </cols>
  <sheetData>
    <row r="2" spans="2:16">
      <c r="C2" s="2" t="s">
        <v>54</v>
      </c>
      <c r="D2" s="312" t="s">
        <v>61</v>
      </c>
      <c r="E2" s="313"/>
      <c r="F2" s="314"/>
    </row>
    <row r="3" spans="2:16" ht="15.75" customHeight="1">
      <c r="C3" s="2" t="s">
        <v>55</v>
      </c>
      <c r="D3" s="312" t="s">
        <v>57</v>
      </c>
      <c r="E3" s="313"/>
      <c r="F3" s="314"/>
    </row>
    <row r="4" spans="2:16">
      <c r="C4" s="1" t="s">
        <v>63</v>
      </c>
      <c r="D4" s="315" t="s">
        <v>62</v>
      </c>
      <c r="E4" s="316"/>
      <c r="F4" s="317"/>
    </row>
    <row r="5" spans="2:16" ht="18" thickBot="1">
      <c r="C5" s="3" t="s">
        <v>60</v>
      </c>
      <c r="D5" s="300" t="s">
        <v>100</v>
      </c>
      <c r="E5" s="301"/>
      <c r="F5" s="302"/>
    </row>
    <row r="6" spans="2:16">
      <c r="C6" s="303" t="s">
        <v>99</v>
      </c>
      <c r="D6" s="304"/>
      <c r="E6" s="304"/>
      <c r="F6" s="304"/>
    </row>
    <row r="7" spans="2:16" ht="18" thickBot="1">
      <c r="C7" s="305"/>
      <c r="D7" s="305"/>
      <c r="E7" s="305"/>
      <c r="F7" s="305"/>
      <c r="G7" s="4"/>
      <c r="L7" s="4"/>
      <c r="M7" s="4"/>
    </row>
    <row r="8" spans="2:16">
      <c r="C8" s="92"/>
      <c r="D8" s="93"/>
      <c r="E8" s="93"/>
      <c r="F8" s="93"/>
      <c r="G8" s="4"/>
      <c r="L8" s="4"/>
      <c r="M8" s="4"/>
    </row>
    <row r="9" spans="2:16" ht="20.25">
      <c r="B9" s="355" t="s">
        <v>68</v>
      </c>
      <c r="C9" s="356"/>
      <c r="D9" s="356"/>
      <c r="E9" s="356"/>
      <c r="F9" s="356"/>
      <c r="G9" s="356"/>
      <c r="H9" s="356"/>
      <c r="I9" s="356"/>
      <c r="J9" s="356"/>
      <c r="K9" s="356"/>
      <c r="L9" s="357"/>
    </row>
    <row r="10" spans="2:16" ht="20.25">
      <c r="B10" s="7"/>
      <c r="C10" s="6"/>
      <c r="D10" s="8"/>
      <c r="E10" s="9"/>
      <c r="F10" s="9"/>
      <c r="G10" s="9"/>
      <c r="H10" s="6"/>
      <c r="I10" s="6"/>
      <c r="J10" s="6"/>
      <c r="K10" s="6"/>
    </row>
    <row r="11" spans="2:16" ht="35.25" thickBot="1">
      <c r="B11" s="10" t="s">
        <v>6</v>
      </c>
      <c r="C11" s="11"/>
      <c r="D11" s="8"/>
      <c r="E11" s="9"/>
      <c r="F11" s="9"/>
    </row>
    <row r="12" spans="2:16" ht="21">
      <c r="B12" s="90" t="s">
        <v>1</v>
      </c>
      <c r="C12" s="12"/>
      <c r="D12" s="13"/>
      <c r="E12" s="14"/>
      <c r="F12" s="350" t="s">
        <v>35</v>
      </c>
      <c r="G12" s="351"/>
      <c r="H12" s="15">
        <v>1</v>
      </c>
      <c r="I12" s="352" t="s">
        <v>36</v>
      </c>
      <c r="J12" s="353"/>
      <c r="K12" s="353"/>
      <c r="L12" s="354"/>
    </row>
    <row r="13" spans="2:16" ht="18.75">
      <c r="B13" s="16" t="s">
        <v>32</v>
      </c>
      <c r="C13" s="17"/>
      <c r="D13" s="13"/>
      <c r="E13" s="18"/>
      <c r="F13" s="19"/>
      <c r="G13" s="20">
        <f ca="1">TODAY()+MOD(8+(4-WEEKDAY(TODAY())),7)</f>
        <v>44399</v>
      </c>
      <c r="H13" s="15">
        <v>1</v>
      </c>
      <c r="I13" s="19"/>
      <c r="J13" s="21" t="s">
        <v>37</v>
      </c>
      <c r="K13" s="22"/>
      <c r="L13" s="23" t="s">
        <v>42</v>
      </c>
    </row>
    <row r="14" spans="2:16" ht="18.75">
      <c r="B14" s="16" t="s">
        <v>33</v>
      </c>
      <c r="C14" s="17"/>
      <c r="D14" s="13"/>
      <c r="E14" s="18"/>
      <c r="F14" s="19"/>
      <c r="G14" s="20">
        <f ca="1">G13+7</f>
        <v>44406</v>
      </c>
      <c r="H14" s="15"/>
      <c r="I14" s="19"/>
      <c r="J14" s="21" t="s">
        <v>38</v>
      </c>
      <c r="K14" s="22"/>
      <c r="L14" s="23" t="s">
        <v>43</v>
      </c>
    </row>
    <row r="15" spans="2:16">
      <c r="B15" s="91" t="s">
        <v>5</v>
      </c>
      <c r="C15" s="177"/>
      <c r="D15" s="13"/>
      <c r="E15" s="18"/>
      <c r="F15" s="19"/>
      <c r="G15" s="20">
        <f t="shared" ref="G15:G16" ca="1" si="0">G14+7</f>
        <v>44413</v>
      </c>
      <c r="H15" s="15">
        <v>1</v>
      </c>
      <c r="I15" s="19"/>
      <c r="J15" s="21" t="s">
        <v>39</v>
      </c>
      <c r="K15" s="22"/>
      <c r="L15" s="23" t="s">
        <v>44</v>
      </c>
      <c r="N15" s="11"/>
      <c r="O15" s="11"/>
      <c r="P15" s="11"/>
    </row>
    <row r="16" spans="2:16" ht="19.5" thickBot="1">
      <c r="B16" s="24" t="s">
        <v>2</v>
      </c>
      <c r="C16" s="190"/>
      <c r="D16" s="13"/>
      <c r="E16" s="18"/>
      <c r="F16" s="19"/>
      <c r="G16" s="20">
        <f t="shared" ca="1" si="0"/>
        <v>44420</v>
      </c>
      <c r="H16" s="15">
        <v>1</v>
      </c>
      <c r="I16" s="19"/>
      <c r="J16" s="21" t="s">
        <v>40</v>
      </c>
      <c r="K16" s="22"/>
      <c r="L16" s="23" t="s">
        <v>45</v>
      </c>
      <c r="N16" s="6"/>
      <c r="O16" s="11"/>
      <c r="P16" s="11"/>
    </row>
    <row r="17" spans="1:16" ht="19.5" thickBot="1">
      <c r="B17" s="25"/>
      <c r="C17" s="25"/>
      <c r="D17" s="26"/>
      <c r="F17" s="27"/>
      <c r="G17" s="28"/>
      <c r="H17" s="29"/>
      <c r="I17" s="30"/>
      <c r="J17" s="31" t="s">
        <v>41</v>
      </c>
      <c r="K17" s="31"/>
      <c r="L17" s="32"/>
      <c r="N17" s="6"/>
      <c r="O17" s="11"/>
      <c r="P17" s="11"/>
    </row>
    <row r="18" spans="1:16" ht="20.25">
      <c r="B18" s="33" t="s">
        <v>0</v>
      </c>
    </row>
    <row r="19" spans="1:16" ht="18.75" customHeight="1">
      <c r="B19" s="328" t="s">
        <v>101</v>
      </c>
      <c r="C19" s="329"/>
      <c r="D19" s="329"/>
      <c r="E19" s="329"/>
      <c r="F19" s="329"/>
      <c r="G19" s="329"/>
      <c r="H19" s="329"/>
      <c r="I19" s="329"/>
      <c r="J19" s="329"/>
      <c r="K19" s="329"/>
      <c r="L19" s="330"/>
    </row>
    <row r="20" spans="1:16" ht="18.75" customHeight="1">
      <c r="B20" s="331"/>
      <c r="C20" s="332"/>
      <c r="D20" s="332"/>
      <c r="E20" s="332"/>
      <c r="F20" s="332"/>
      <c r="G20" s="332"/>
      <c r="H20" s="332"/>
      <c r="I20" s="332"/>
      <c r="J20" s="332"/>
      <c r="K20" s="332"/>
      <c r="L20" s="333"/>
    </row>
    <row r="21" spans="1:16" s="35" customFormat="1">
      <c r="B21" s="36"/>
      <c r="C21" s="36"/>
      <c r="D21" s="37"/>
      <c r="E21" s="38"/>
      <c r="F21" s="38"/>
      <c r="G21" s="38"/>
      <c r="H21" s="36"/>
      <c r="I21" s="36"/>
      <c r="J21" s="36"/>
      <c r="K21" s="36"/>
      <c r="L21" s="38"/>
      <c r="M21" s="36"/>
    </row>
    <row r="22" spans="1:16" s="35" customFormat="1" ht="18" customHeight="1">
      <c r="B22" s="39" t="s">
        <v>21</v>
      </c>
      <c r="C22" s="40"/>
      <c r="D22" s="41"/>
      <c r="E22" s="42"/>
      <c r="F22" s="42"/>
      <c r="G22" s="42"/>
      <c r="H22" s="326" t="s">
        <v>64</v>
      </c>
      <c r="I22" s="326"/>
      <c r="J22" s="326"/>
      <c r="K22" s="43"/>
      <c r="L22" s="44"/>
      <c r="M22" s="36"/>
    </row>
    <row r="23" spans="1:16" s="35" customFormat="1" ht="15.75" customHeight="1">
      <c r="B23" s="45"/>
      <c r="C23" s="45"/>
      <c r="D23" s="46"/>
      <c r="E23" s="42"/>
      <c r="F23" s="42"/>
      <c r="G23" s="42"/>
      <c r="H23" s="326"/>
      <c r="I23" s="326"/>
      <c r="J23" s="326"/>
      <c r="K23" s="43"/>
      <c r="L23" s="44"/>
      <c r="M23" s="36"/>
    </row>
    <row r="24" spans="1:16" s="35" customFormat="1">
      <c r="B24" s="4"/>
      <c r="C24" s="4"/>
      <c r="D24" s="34"/>
      <c r="E24" s="5"/>
      <c r="F24" s="5"/>
      <c r="G24" s="5"/>
      <c r="H24" s="326"/>
      <c r="I24" s="326"/>
      <c r="J24" s="326"/>
      <c r="K24" s="43"/>
      <c r="L24" s="6"/>
      <c r="M24" s="36"/>
    </row>
    <row r="25" spans="1:16" ht="18.75">
      <c r="B25" s="29"/>
      <c r="C25" s="29"/>
      <c r="D25" s="47"/>
      <c r="E25" s="48"/>
      <c r="F25" s="48"/>
      <c r="G25" s="48"/>
      <c r="H25" s="49"/>
      <c r="I25" s="49"/>
      <c r="J25" s="49"/>
      <c r="K25" s="49"/>
      <c r="L25" s="50"/>
    </row>
    <row r="26" spans="1:16" ht="30">
      <c r="B26" s="192" t="s">
        <v>11</v>
      </c>
      <c r="C26" s="193"/>
      <c r="D26" s="96" t="s">
        <v>27</v>
      </c>
      <c r="E26" s="181" t="s">
        <v>23</v>
      </c>
      <c r="F26" s="306" t="s">
        <v>10</v>
      </c>
      <c r="G26" s="306"/>
      <c r="H26" s="327" t="s">
        <v>18</v>
      </c>
      <c r="I26" s="327"/>
      <c r="J26" s="327"/>
      <c r="K26" s="97"/>
      <c r="L26" s="98"/>
    </row>
    <row r="27" spans="1:16" ht="51.75">
      <c r="B27" s="94" t="s">
        <v>7</v>
      </c>
      <c r="C27" s="95" t="s">
        <v>12</v>
      </c>
      <c r="D27" s="182" t="s">
        <v>29</v>
      </c>
      <c r="E27" s="183" t="s">
        <v>22</v>
      </c>
      <c r="F27" s="307">
        <v>20</v>
      </c>
      <c r="G27" s="307"/>
      <c r="H27" s="325"/>
      <c r="I27" s="325"/>
      <c r="J27" s="325"/>
      <c r="K27" s="323">
        <f>H27*F27</f>
        <v>0</v>
      </c>
      <c r="L27" s="324"/>
    </row>
    <row r="28" spans="1:16" ht="69">
      <c r="B28" s="52" t="s">
        <v>8</v>
      </c>
      <c r="C28" s="53" t="s">
        <v>13</v>
      </c>
      <c r="D28" s="184" t="s">
        <v>28</v>
      </c>
      <c r="E28" s="185" t="s">
        <v>24</v>
      </c>
      <c r="F28" s="308">
        <v>30</v>
      </c>
      <c r="G28" s="308"/>
      <c r="H28" s="334"/>
      <c r="I28" s="334"/>
      <c r="J28" s="334"/>
      <c r="K28" s="268">
        <f>H28*F28</f>
        <v>0</v>
      </c>
      <c r="L28" s="269"/>
    </row>
    <row r="29" spans="1:16" ht="69">
      <c r="B29" s="52" t="s">
        <v>9</v>
      </c>
      <c r="C29" s="53" t="s">
        <v>14</v>
      </c>
      <c r="D29" s="186" t="s">
        <v>24</v>
      </c>
      <c r="E29" s="187" t="s">
        <v>25</v>
      </c>
      <c r="F29" s="272">
        <v>39</v>
      </c>
      <c r="G29" s="272"/>
      <c r="H29" s="270"/>
      <c r="I29" s="270"/>
      <c r="J29" s="270"/>
      <c r="K29" s="268">
        <f>H29*F29</f>
        <v>0</v>
      </c>
      <c r="L29" s="269"/>
    </row>
    <row r="30" spans="1:16" ht="51.75">
      <c r="A30" s="54"/>
      <c r="B30" s="180" t="s">
        <v>53</v>
      </c>
      <c r="C30" s="53" t="s">
        <v>65</v>
      </c>
      <c r="D30" s="188"/>
      <c r="E30" s="189"/>
      <c r="F30" s="272">
        <v>4</v>
      </c>
      <c r="G30" s="272"/>
      <c r="H30" s="270"/>
      <c r="I30" s="270"/>
      <c r="J30" s="270"/>
      <c r="K30" s="268">
        <f>H30*F30</f>
        <v>0</v>
      </c>
      <c r="L30" s="269"/>
    </row>
    <row r="31" spans="1:16">
      <c r="A31" s="54"/>
    </row>
    <row r="32" spans="1:16" ht="20.25">
      <c r="B32" s="231" t="s">
        <v>66</v>
      </c>
      <c r="C32" s="232"/>
      <c r="D32" s="232"/>
      <c r="E32" s="232"/>
      <c r="F32" s="232"/>
      <c r="G32" s="232"/>
      <c r="H32" s="232"/>
      <c r="I32" s="232"/>
      <c r="J32" s="232"/>
      <c r="K32" s="232"/>
      <c r="L32" s="233"/>
    </row>
    <row r="33" spans="1:14">
      <c r="B33" s="101"/>
      <c r="C33" s="102" t="s">
        <v>31</v>
      </c>
      <c r="D33" s="230" t="s">
        <v>16</v>
      </c>
      <c r="E33" s="230"/>
      <c r="F33" s="230"/>
      <c r="G33" s="230"/>
      <c r="H33" s="281" t="s">
        <v>18</v>
      </c>
      <c r="I33" s="281"/>
      <c r="J33" s="281"/>
      <c r="K33" s="103"/>
      <c r="L33" s="104"/>
    </row>
    <row r="34" spans="1:14" ht="19.5">
      <c r="A34" s="55"/>
      <c r="B34" s="99"/>
      <c r="C34" s="100" t="str">
        <f>Commande!C34</f>
        <v>Carottes</v>
      </c>
      <c r="D34" s="229"/>
      <c r="E34" s="229"/>
      <c r="F34" s="229"/>
      <c r="G34" s="229"/>
      <c r="H34" s="258">
        <f>Commande!H34</f>
        <v>0</v>
      </c>
      <c r="I34" s="259"/>
      <c r="J34" s="260"/>
      <c r="K34" s="294" t="s">
        <v>15</v>
      </c>
      <c r="L34" s="295"/>
      <c r="M34" s="6">
        <f>H34*1</f>
        <v>0</v>
      </c>
      <c r="N34" s="58" t="s">
        <v>103</v>
      </c>
    </row>
    <row r="35" spans="1:14" ht="19.5">
      <c r="A35" s="55"/>
      <c r="B35" s="59"/>
      <c r="C35" s="60" t="str">
        <f>Commande!C35</f>
        <v>Oignons</v>
      </c>
      <c r="D35" s="236"/>
      <c r="E35" s="236"/>
      <c r="F35" s="236"/>
      <c r="G35" s="236"/>
      <c r="H35" s="246">
        <f>Commande!H35</f>
        <v>0</v>
      </c>
      <c r="I35" s="247"/>
      <c r="J35" s="248"/>
      <c r="K35" s="293" t="s">
        <v>15</v>
      </c>
      <c r="L35" s="250"/>
      <c r="M35" s="6">
        <f>H35*0.9</f>
        <v>0</v>
      </c>
      <c r="N35" s="58" t="s">
        <v>103</v>
      </c>
    </row>
    <row r="36" spans="1:14" ht="19.5">
      <c r="A36" s="55"/>
      <c r="B36" s="56"/>
      <c r="C36" s="60" t="str">
        <f>Commande!C36</f>
        <v>Pommes de Terre - Agata</v>
      </c>
      <c r="D36" s="237"/>
      <c r="E36" s="237"/>
      <c r="F36" s="237"/>
      <c r="G36" s="237"/>
      <c r="H36" s="246">
        <f>Commande!H36</f>
        <v>0</v>
      </c>
      <c r="I36" s="247"/>
      <c r="J36" s="248"/>
      <c r="K36" s="293" t="s">
        <v>15</v>
      </c>
      <c r="L36" s="250" t="s">
        <v>15</v>
      </c>
      <c r="M36" s="6">
        <f>H36*0.6</f>
        <v>0</v>
      </c>
      <c r="N36" s="58" t="s">
        <v>103</v>
      </c>
    </row>
    <row r="37" spans="1:14" ht="19.5">
      <c r="A37" s="55"/>
      <c r="B37" s="56"/>
      <c r="C37" s="60">
        <f>Commande!C37</f>
        <v>0</v>
      </c>
      <c r="D37" s="237"/>
      <c r="E37" s="237"/>
      <c r="F37" s="237"/>
      <c r="G37" s="237"/>
      <c r="H37" s="246">
        <f>Commande!H37</f>
        <v>0</v>
      </c>
      <c r="I37" s="247"/>
      <c r="J37" s="248"/>
      <c r="K37" s="293" t="s">
        <v>15</v>
      </c>
      <c r="L37" s="250" t="s">
        <v>15</v>
      </c>
      <c r="M37" s="6">
        <f>H37*0.8</f>
        <v>0</v>
      </c>
      <c r="N37" s="58" t="s">
        <v>103</v>
      </c>
    </row>
    <row r="38" spans="1:14" ht="30.75" customHeight="1">
      <c r="A38" s="55"/>
      <c r="B38" s="59"/>
      <c r="C38" s="60" t="str">
        <f>Commande!C38</f>
        <v>Salade</v>
      </c>
      <c r="D38" s="228" t="str">
        <f>Commande!D38</f>
        <v>A l'unité : Environ 500-600g</v>
      </c>
      <c r="E38" s="228"/>
      <c r="F38" s="228"/>
      <c r="G38" s="228"/>
      <c r="H38" s="246">
        <f>Commande!H38</f>
        <v>0</v>
      </c>
      <c r="I38" s="247"/>
      <c r="J38" s="248"/>
      <c r="K38" s="293" t="s">
        <v>15</v>
      </c>
      <c r="L38" s="250" t="s">
        <v>15</v>
      </c>
      <c r="M38" s="6">
        <f>H38*0.6</f>
        <v>0</v>
      </c>
      <c r="N38" s="58" t="s">
        <v>103</v>
      </c>
    </row>
    <row r="39" spans="1:14" ht="19.5">
      <c r="A39" s="55"/>
      <c r="B39" s="59"/>
      <c r="C39" s="60" t="str">
        <f>Commande!C39</f>
        <v xml:space="preserve"> </v>
      </c>
      <c r="D39" s="236" t="str">
        <f>Commande!D39</f>
        <v xml:space="preserve"> </v>
      </c>
      <c r="E39" s="236"/>
      <c r="F39" s="236"/>
      <c r="G39" s="349"/>
      <c r="H39" s="246">
        <f>Commande!H39</f>
        <v>0</v>
      </c>
      <c r="I39" s="247"/>
      <c r="J39" s="248"/>
      <c r="K39" s="293" t="s">
        <v>15</v>
      </c>
      <c r="L39" s="250" t="s">
        <v>15</v>
      </c>
      <c r="M39" s="6">
        <f>H39*0.5</f>
        <v>0</v>
      </c>
      <c r="N39" s="58" t="s">
        <v>103</v>
      </c>
    </row>
    <row r="40" spans="1:14" ht="19.5">
      <c r="A40" s="55"/>
      <c r="B40" s="56"/>
      <c r="C40" s="194">
        <f>Commande!C40</f>
        <v>0</v>
      </c>
      <c r="D40" s="228"/>
      <c r="E40" s="228"/>
      <c r="F40" s="228"/>
      <c r="G40" s="228"/>
      <c r="H40" s="246"/>
      <c r="I40" s="247"/>
      <c r="J40" s="248"/>
      <c r="K40" s="293"/>
      <c r="L40" s="250"/>
      <c r="M40" s="6">
        <f t="shared" ref="M40:M60" si="1">H40*1.6</f>
        <v>0</v>
      </c>
      <c r="N40" s="58" t="s">
        <v>103</v>
      </c>
    </row>
    <row r="41" spans="1:14" ht="20.25">
      <c r="B41" s="62"/>
      <c r="C41" s="195">
        <f>Commande!C41</f>
        <v>0</v>
      </c>
      <c r="D41" s="229"/>
      <c r="E41" s="229"/>
      <c r="F41" s="229"/>
      <c r="G41" s="229"/>
      <c r="H41" s="243"/>
      <c r="I41" s="244"/>
      <c r="J41" s="245"/>
      <c r="K41" s="296"/>
      <c r="L41" s="297"/>
      <c r="M41" s="6">
        <f t="shared" si="1"/>
        <v>0</v>
      </c>
      <c r="N41" s="58" t="s">
        <v>103</v>
      </c>
    </row>
    <row r="42" spans="1:14">
      <c r="B42" s="64"/>
      <c r="C42" s="64"/>
      <c r="D42" s="65"/>
      <c r="E42" s="66"/>
      <c r="F42" s="66"/>
      <c r="G42" s="66"/>
      <c r="H42" s="242"/>
      <c r="I42" s="242"/>
      <c r="J42" s="242"/>
      <c r="K42" s="51"/>
      <c r="L42" s="9"/>
      <c r="N42" s="58"/>
    </row>
    <row r="43" spans="1:14" ht="39.75" customHeight="1">
      <c r="B43" s="239" t="s">
        <v>67</v>
      </c>
      <c r="C43" s="240"/>
      <c r="D43" s="240"/>
      <c r="E43" s="240"/>
      <c r="F43" s="240"/>
      <c r="G43" s="240"/>
      <c r="H43" s="240"/>
      <c r="I43" s="240"/>
      <c r="J43" s="240"/>
      <c r="K43" s="240"/>
      <c r="L43" s="241"/>
      <c r="N43" s="58"/>
    </row>
    <row r="44" spans="1:14">
      <c r="B44" s="234" t="s">
        <v>31</v>
      </c>
      <c r="C44" s="230"/>
      <c r="D44" s="230" t="s">
        <v>16</v>
      </c>
      <c r="E44" s="230"/>
      <c r="F44" s="230"/>
      <c r="G44" s="230"/>
      <c r="H44" s="285" t="s">
        <v>18</v>
      </c>
      <c r="I44" s="285"/>
      <c r="J44" s="285"/>
      <c r="K44" s="103"/>
      <c r="L44" s="107"/>
      <c r="N44" s="58"/>
    </row>
    <row r="45" spans="1:14" ht="18">
      <c r="B45" s="79"/>
      <c r="C45" s="105" t="s">
        <v>30</v>
      </c>
      <c r="D45" s="238"/>
      <c r="E45" s="238"/>
      <c r="F45" s="238"/>
      <c r="G45" s="238"/>
      <c r="H45" s="282"/>
      <c r="I45" s="283"/>
      <c r="J45" s="284"/>
      <c r="K45" s="51"/>
      <c r="L45" s="106"/>
      <c r="M45" s="6">
        <f t="shared" si="1"/>
        <v>0</v>
      </c>
      <c r="N45" s="58" t="s">
        <v>103</v>
      </c>
    </row>
    <row r="46" spans="1:14" ht="19.5">
      <c r="B46" s="67"/>
      <c r="C46" s="68" t="str">
        <f>Commande!C46</f>
        <v>Aubergines</v>
      </c>
      <c r="D46" s="223">
        <f>Commande!D46</f>
        <v>0</v>
      </c>
      <c r="E46" s="223"/>
      <c r="F46" s="223"/>
      <c r="G46" s="223"/>
      <c r="H46" s="346">
        <f>Commande!H46</f>
        <v>0</v>
      </c>
      <c r="I46" s="347"/>
      <c r="J46" s="348"/>
      <c r="K46" s="298" t="s">
        <v>15</v>
      </c>
      <c r="L46" s="299"/>
      <c r="M46" s="6">
        <f>H46*2</f>
        <v>0</v>
      </c>
      <c r="N46" s="58" t="s">
        <v>103</v>
      </c>
    </row>
    <row r="47" spans="1:14" ht="19.5" customHeight="1">
      <c r="B47" s="69"/>
      <c r="C47" s="70" t="str">
        <f>Commande!C47</f>
        <v>Carottes (botte)</v>
      </c>
      <c r="D47" s="223" t="str">
        <f>Commande!D47</f>
        <v>A l'unité : Environ 1 kg</v>
      </c>
      <c r="E47" s="223"/>
      <c r="F47" s="223"/>
      <c r="G47" s="223"/>
      <c r="H47" s="246">
        <f>Commande!H47</f>
        <v>0</v>
      </c>
      <c r="I47" s="247"/>
      <c r="J47" s="248"/>
      <c r="K47" s="293" t="s">
        <v>19</v>
      </c>
      <c r="L47" s="250"/>
      <c r="M47" s="6">
        <f>H47*1.4</f>
        <v>0</v>
      </c>
      <c r="N47" s="58" t="s">
        <v>103</v>
      </c>
    </row>
    <row r="48" spans="1:14" ht="19.5" customHeight="1">
      <c r="B48" s="69"/>
      <c r="C48" s="70" t="str">
        <f>Commande!C48</f>
        <v>Courgettes</v>
      </c>
      <c r="D48" s="223" t="str">
        <f>Commande!D48</f>
        <v>A l'unité : Environ 1,2 kg</v>
      </c>
      <c r="E48" s="223"/>
      <c r="F48" s="223"/>
      <c r="G48" s="223"/>
      <c r="H48" s="246">
        <f>Commande!H48</f>
        <v>0</v>
      </c>
      <c r="I48" s="247"/>
      <c r="J48" s="248"/>
      <c r="K48" s="293" t="s">
        <v>19</v>
      </c>
      <c r="L48" s="250" t="s">
        <v>19</v>
      </c>
      <c r="M48" s="6">
        <f>H48*1.2</f>
        <v>0</v>
      </c>
      <c r="N48" s="58" t="s">
        <v>103</v>
      </c>
    </row>
    <row r="49" spans="1:14" ht="18.75" customHeight="1">
      <c r="B49" s="69"/>
      <c r="C49" s="70" t="str">
        <f>Commande!C49</f>
        <v>Chou</v>
      </c>
      <c r="D49" s="223" t="str">
        <f>Commande!D49</f>
        <v>A l'unité : Environ 1,3 kg</v>
      </c>
      <c r="E49" s="223"/>
      <c r="F49" s="223"/>
      <c r="G49" s="223"/>
      <c r="H49" s="246">
        <f>Commande!H49</f>
        <v>0</v>
      </c>
      <c r="I49" s="247"/>
      <c r="J49" s="248"/>
      <c r="K49" s="293" t="s">
        <v>19</v>
      </c>
      <c r="L49" s="250" t="s">
        <v>19</v>
      </c>
      <c r="M49" s="6">
        <f>H49*1</f>
        <v>0</v>
      </c>
      <c r="N49" s="58" t="s">
        <v>103</v>
      </c>
    </row>
    <row r="50" spans="1:14" ht="19.5" customHeight="1">
      <c r="A50" s="54"/>
      <c r="B50" s="69"/>
      <c r="C50" s="70" t="str">
        <f>Commande!C50</f>
        <v>Chou-fleur</v>
      </c>
      <c r="D50" s="223" t="str">
        <f>Commande!D50</f>
        <v>A l'unité : Environ 1,4 kg</v>
      </c>
      <c r="E50" s="223"/>
      <c r="F50" s="223"/>
      <c r="G50" s="223"/>
      <c r="H50" s="246">
        <f>Commande!H50</f>
        <v>0</v>
      </c>
      <c r="I50" s="247"/>
      <c r="J50" s="248"/>
      <c r="K50" s="293" t="s">
        <v>19</v>
      </c>
      <c r="L50" s="250" t="s">
        <v>19</v>
      </c>
      <c r="M50" s="6">
        <f>H50*2</f>
        <v>0</v>
      </c>
      <c r="N50" s="58" t="s">
        <v>103</v>
      </c>
    </row>
    <row r="51" spans="1:14" ht="31.5" customHeight="1">
      <c r="A51" s="54"/>
      <c r="B51" s="72"/>
      <c r="C51" s="70" t="str">
        <f>Commande!C51</f>
        <v>Tomates</v>
      </c>
      <c r="D51" s="223">
        <f>Commande!D51</f>
        <v>0</v>
      </c>
      <c r="E51" s="223"/>
      <c r="F51" s="223"/>
      <c r="G51" s="223"/>
      <c r="H51" s="246">
        <f>Commande!H51</f>
        <v>0</v>
      </c>
      <c r="I51" s="247"/>
      <c r="J51" s="248"/>
      <c r="K51" s="293" t="s">
        <v>15</v>
      </c>
      <c r="L51" s="250" t="s">
        <v>15</v>
      </c>
      <c r="M51" s="6">
        <f>H51*2.5</f>
        <v>0</v>
      </c>
      <c r="N51" s="58" t="s">
        <v>103</v>
      </c>
    </row>
    <row r="52" spans="1:14" ht="19.5">
      <c r="B52" s="69"/>
      <c r="C52" s="70" t="str">
        <f>Commande!C52</f>
        <v>Concombres</v>
      </c>
      <c r="D52" s="223" t="str">
        <f>Commande!D52</f>
        <v>A l'unité : Environ 400g</v>
      </c>
      <c r="E52" s="223"/>
      <c r="F52" s="223"/>
      <c r="G52" s="223"/>
      <c r="H52" s="246">
        <f>Commande!H52</f>
        <v>0</v>
      </c>
      <c r="I52" s="247"/>
      <c r="J52" s="248"/>
      <c r="K52" s="293" t="s">
        <v>15</v>
      </c>
      <c r="L52" s="250" t="s">
        <v>15</v>
      </c>
      <c r="M52" s="6">
        <f>H52*0.8</f>
        <v>0</v>
      </c>
      <c r="N52" s="58" t="s">
        <v>103</v>
      </c>
    </row>
    <row r="53" spans="1:14" ht="19.5">
      <c r="B53" s="75"/>
      <c r="C53" s="70" t="str">
        <f>Commande!C53</f>
        <v>Poivrons verts</v>
      </c>
      <c r="D53" s="223" t="str">
        <f>Commande!D53</f>
        <v>1 poivron : environ 120g</v>
      </c>
      <c r="E53" s="223"/>
      <c r="F53" s="223"/>
      <c r="G53" s="223"/>
      <c r="H53" s="246">
        <f>Commande!H53</f>
        <v>0</v>
      </c>
      <c r="I53" s="247"/>
      <c r="J53" s="248"/>
      <c r="K53" s="293" t="s">
        <v>19</v>
      </c>
      <c r="L53" s="250" t="s">
        <v>19</v>
      </c>
      <c r="M53" s="6">
        <f>H53*1.5</f>
        <v>0</v>
      </c>
      <c r="N53" s="58" t="s">
        <v>103</v>
      </c>
    </row>
    <row r="54" spans="1:14" ht="19.5">
      <c r="A54" s="54"/>
      <c r="B54" s="72"/>
      <c r="C54" s="70" t="str">
        <f>Commande!C54</f>
        <v>Cornichons</v>
      </c>
      <c r="D54" s="223">
        <f>Commande!D54</f>
        <v>0</v>
      </c>
      <c r="E54" s="223"/>
      <c r="F54" s="223"/>
      <c r="G54" s="223"/>
      <c r="H54" s="246">
        <f>Commande!H54</f>
        <v>0</v>
      </c>
      <c r="I54" s="247"/>
      <c r="J54" s="248"/>
      <c r="K54" s="293" t="s">
        <v>19</v>
      </c>
      <c r="L54" s="250" t="s">
        <v>26</v>
      </c>
      <c r="M54" s="6">
        <f>H54*3</f>
        <v>0</v>
      </c>
      <c r="N54" s="58" t="s">
        <v>103</v>
      </c>
    </row>
    <row r="55" spans="1:14" ht="19.5">
      <c r="A55" s="54"/>
      <c r="B55" s="69"/>
      <c r="C55" s="70" t="str">
        <f>Commande!C55</f>
        <v>Oignons blancs nouveaux</v>
      </c>
      <c r="D55" s="223">
        <f>Commande!D55</f>
        <v>0</v>
      </c>
      <c r="E55" s="223"/>
      <c r="F55" s="223"/>
      <c r="G55" s="223"/>
      <c r="H55" s="246">
        <f>Commande!H55</f>
        <v>0</v>
      </c>
      <c r="I55" s="247"/>
      <c r="J55" s="248"/>
      <c r="K55" s="293" t="s">
        <v>15</v>
      </c>
      <c r="L55" s="250" t="s">
        <v>15</v>
      </c>
      <c r="M55" s="6">
        <f>H55*1.2</f>
        <v>0</v>
      </c>
      <c r="N55" s="58" t="s">
        <v>103</v>
      </c>
    </row>
    <row r="56" spans="1:14" ht="19.5">
      <c r="A56" s="54"/>
      <c r="B56" s="72"/>
      <c r="C56" s="70" t="str">
        <f>Commande!C56</f>
        <v>Oignons rouges nouveaux</v>
      </c>
      <c r="D56" s="223">
        <f>Commande!D56</f>
        <v>0</v>
      </c>
      <c r="E56" s="223"/>
      <c r="F56" s="223"/>
      <c r="G56" s="223"/>
      <c r="H56" s="246">
        <f>Commande!H56</f>
        <v>0</v>
      </c>
      <c r="I56" s="247"/>
      <c r="J56" s="248"/>
      <c r="K56" s="293" t="s">
        <v>15</v>
      </c>
      <c r="L56" s="250" t="s">
        <v>15</v>
      </c>
      <c r="M56" s="6">
        <f>H56*1.2</f>
        <v>0</v>
      </c>
      <c r="N56" s="58" t="s">
        <v>103</v>
      </c>
    </row>
    <row r="57" spans="1:14" ht="19.5">
      <c r="A57" s="54"/>
      <c r="B57" s="72"/>
      <c r="C57" s="70" t="str">
        <f>Commande!C57</f>
        <v>Blettes</v>
      </c>
      <c r="D57" s="223">
        <f>Commande!D57</f>
        <v>0</v>
      </c>
      <c r="E57" s="223"/>
      <c r="F57" s="223"/>
      <c r="G57" s="223"/>
      <c r="H57" s="246">
        <f>Commande!H57</f>
        <v>0</v>
      </c>
      <c r="I57" s="247"/>
      <c r="J57" s="248"/>
      <c r="K57" s="293" t="s">
        <v>15</v>
      </c>
      <c r="L57" s="250" t="s">
        <v>15</v>
      </c>
      <c r="M57" s="6">
        <f>H57*2</f>
        <v>0</v>
      </c>
      <c r="N57" s="58" t="s">
        <v>103</v>
      </c>
    </row>
    <row r="58" spans="1:14" ht="19.5">
      <c r="A58" s="54"/>
      <c r="B58" s="72"/>
      <c r="C58" s="70" t="str">
        <f>Commande!C58</f>
        <v>Oignons jaunes nouveaux</v>
      </c>
      <c r="D58" s="223">
        <f>Commande!D58</f>
        <v>0</v>
      </c>
      <c r="E58" s="223"/>
      <c r="F58" s="223"/>
      <c r="G58" s="223"/>
      <c r="H58" s="246">
        <f>Commande!H58</f>
        <v>0</v>
      </c>
      <c r="I58" s="247"/>
      <c r="J58" s="248"/>
      <c r="K58" s="293" t="s">
        <v>20</v>
      </c>
      <c r="L58" s="250" t="s">
        <v>20</v>
      </c>
      <c r="M58" s="6">
        <f>H58*1.2</f>
        <v>0</v>
      </c>
      <c r="N58" s="58" t="s">
        <v>103</v>
      </c>
    </row>
    <row r="59" spans="1:14" ht="19.5">
      <c r="A59" s="54"/>
      <c r="B59" s="77"/>
      <c r="C59" s="209" t="str">
        <f>Commande!C59</f>
        <v>Tomates cerises</v>
      </c>
      <c r="D59" s="343">
        <f>Commande!D59</f>
        <v>0</v>
      </c>
      <c r="E59" s="343"/>
      <c r="F59" s="343"/>
      <c r="G59" s="344"/>
      <c r="H59" s="261">
        <f>Commande!H59</f>
        <v>0</v>
      </c>
      <c r="I59" s="262"/>
      <c r="J59" s="263"/>
      <c r="K59" s="279" t="s">
        <v>15</v>
      </c>
      <c r="L59" s="280">
        <f t="shared" ref="L59:L60" si="2">H59*G59</f>
        <v>0</v>
      </c>
      <c r="M59" s="6">
        <f>H59*2.5</f>
        <v>0</v>
      </c>
      <c r="N59" s="58" t="s">
        <v>103</v>
      </c>
    </row>
    <row r="60" spans="1:14" ht="31.5" customHeight="1">
      <c r="B60" s="77"/>
      <c r="C60" s="78" t="s">
        <v>52</v>
      </c>
      <c r="D60" s="345">
        <f>Commande!D60</f>
        <v>0</v>
      </c>
      <c r="E60" s="345"/>
      <c r="F60" s="345"/>
      <c r="G60" s="345"/>
      <c r="H60" s="261"/>
      <c r="I60" s="262"/>
      <c r="J60" s="263"/>
      <c r="K60" s="279"/>
      <c r="L60" s="280">
        <f t="shared" si="2"/>
        <v>0</v>
      </c>
      <c r="M60" s="6">
        <f t="shared" si="1"/>
        <v>0</v>
      </c>
      <c r="N60" s="58" t="s">
        <v>103</v>
      </c>
    </row>
    <row r="61" spans="1:14" ht="19.5">
      <c r="B61" s="67"/>
      <c r="C61" s="196" t="str">
        <f>Commande!C61</f>
        <v>Rhubarbe</v>
      </c>
      <c r="D61" s="220" t="s">
        <v>107</v>
      </c>
      <c r="E61" s="220"/>
      <c r="F61" s="220"/>
      <c r="G61" s="341"/>
      <c r="H61" s="258">
        <f>Commande!H61</f>
        <v>0</v>
      </c>
      <c r="I61" s="259"/>
      <c r="J61" s="260"/>
      <c r="K61" s="291" t="s">
        <v>15</v>
      </c>
      <c r="L61" s="292" t="s">
        <v>15</v>
      </c>
      <c r="M61" s="6">
        <f>H61*3</f>
        <v>0</v>
      </c>
      <c r="N61" s="58" t="s">
        <v>103</v>
      </c>
    </row>
    <row r="62" spans="1:14" ht="19.5">
      <c r="B62" s="79"/>
      <c r="C62" s="80" t="str">
        <f>Commande!C62</f>
        <v>Fraises</v>
      </c>
      <c r="D62" s="342"/>
      <c r="E62" s="342"/>
      <c r="F62" s="342"/>
      <c r="G62" s="342"/>
      <c r="H62" s="337">
        <f>Commande!H62</f>
        <v>0</v>
      </c>
      <c r="I62" s="338"/>
      <c r="J62" s="339"/>
      <c r="K62" s="279" t="s">
        <v>15</v>
      </c>
      <c r="L62" s="280"/>
      <c r="M62" s="6">
        <f>H62*9</f>
        <v>0</v>
      </c>
      <c r="N62" s="58" t="s">
        <v>103</v>
      </c>
    </row>
    <row r="63" spans="1:14" ht="19.5">
      <c r="A63" s="81"/>
      <c r="B63" s="67"/>
      <c r="C63" s="80" t="str">
        <f>Commande!C63</f>
        <v>Framboises</v>
      </c>
      <c r="D63" s="220"/>
      <c r="E63" s="220"/>
      <c r="F63" s="220"/>
      <c r="G63" s="220"/>
      <c r="H63" s="337">
        <f>Commande!H63</f>
        <v>0</v>
      </c>
      <c r="I63" s="338"/>
      <c r="J63" s="339"/>
      <c r="K63" s="291" t="s">
        <v>26</v>
      </c>
      <c r="L63" s="292"/>
      <c r="M63" s="6">
        <f>H63*0.024</f>
        <v>0</v>
      </c>
      <c r="N63" s="58" t="s">
        <v>103</v>
      </c>
    </row>
    <row r="64" spans="1:14" ht="18" thickBot="1">
      <c r="H64" s="83"/>
      <c r="I64" s="83"/>
      <c r="J64" s="83"/>
      <c r="K64" s="83"/>
      <c r="L64" s="84"/>
      <c r="N64" s="6"/>
    </row>
    <row r="65" spans="2:14" ht="20.25">
      <c r="C65" s="108" t="s">
        <v>97</v>
      </c>
      <c r="G65" s="85" t="s">
        <v>3</v>
      </c>
      <c r="H65" s="340">
        <f>Commande!H65</f>
        <v>0</v>
      </c>
      <c r="I65" s="264" t="s">
        <v>46</v>
      </c>
      <c r="J65" s="265" t="str">
        <f>IF(H27&lt;&gt;0,E27,IF(H28&lt;&gt;0,E28,IF(H29&lt;&gt;0,E29,"")))</f>
        <v/>
      </c>
      <c r="K65" s="265"/>
      <c r="L65" s="271">
        <f>SUM(M34:M63)</f>
        <v>0</v>
      </c>
      <c r="N65" s="6"/>
    </row>
    <row r="66" spans="2:14" ht="15.75" customHeight="1">
      <c r="C66" s="109" t="s">
        <v>47</v>
      </c>
      <c r="G66" s="86" t="s">
        <v>4</v>
      </c>
      <c r="H66" s="340"/>
      <c r="I66" s="264"/>
      <c r="J66" s="265"/>
      <c r="K66" s="265"/>
      <c r="L66" s="271"/>
      <c r="N66" s="6"/>
    </row>
    <row r="67" spans="2:14" ht="18" thickBot="1">
      <c r="C67" s="109" t="s">
        <v>48</v>
      </c>
      <c r="H67" s="87">
        <v>1</v>
      </c>
      <c r="I67" s="87"/>
      <c r="J67" s="87"/>
      <c r="K67" s="87"/>
      <c r="L67" s="84"/>
      <c r="N67" s="6"/>
    </row>
    <row r="68" spans="2:14" ht="18" customHeight="1" thickBot="1">
      <c r="C68" s="110" t="s">
        <v>49</v>
      </c>
      <c r="F68" s="266" t="s">
        <v>50</v>
      </c>
      <c r="G68" s="267"/>
      <c r="H68" s="289"/>
      <c r="I68" s="273" t="s">
        <v>34</v>
      </c>
      <c r="J68" s="274"/>
      <c r="K68" s="274"/>
      <c r="L68" s="275"/>
      <c r="N68" s="6"/>
    </row>
    <row r="69" spans="2:14" ht="18" customHeight="1">
      <c r="C69" s="64"/>
      <c r="F69" s="178"/>
      <c r="G69" s="179"/>
      <c r="H69" s="290"/>
      <c r="I69" s="276"/>
      <c r="J69" s="277"/>
      <c r="K69" s="277"/>
      <c r="L69" s="278"/>
      <c r="N69" s="6"/>
    </row>
    <row r="70" spans="2:14" ht="34.5" customHeight="1" thickBot="1">
      <c r="F70" s="27"/>
      <c r="G70" s="88"/>
      <c r="H70" s="89"/>
      <c r="I70" s="286" t="s">
        <v>98</v>
      </c>
      <c r="J70" s="287"/>
      <c r="K70" s="287"/>
      <c r="L70" s="288"/>
      <c r="N70" s="6"/>
    </row>
    <row r="71" spans="2:14">
      <c r="H71" s="87">
        <v>1</v>
      </c>
      <c r="I71" s="87"/>
      <c r="J71" s="87"/>
      <c r="K71" s="87"/>
      <c r="L71" s="84"/>
      <c r="N71" s="6"/>
    </row>
    <row r="72" spans="2:14">
      <c r="H72" s="87">
        <v>1</v>
      </c>
      <c r="I72" s="87"/>
      <c r="J72" s="87"/>
      <c r="K72" s="87"/>
      <c r="L72" s="84"/>
      <c r="N72" s="6"/>
    </row>
    <row r="73" spans="2:14">
      <c r="B73" s="191"/>
      <c r="H73" s="87">
        <v>1</v>
      </c>
      <c r="I73" s="87"/>
      <c r="J73" s="87"/>
      <c r="K73" s="87"/>
    </row>
    <row r="74" spans="2:14">
      <c r="H74" s="87">
        <v>1</v>
      </c>
      <c r="I74" s="87"/>
      <c r="J74" s="87"/>
      <c r="K74" s="87"/>
    </row>
    <row r="75" spans="2:14">
      <c r="H75" s="87">
        <v>1</v>
      </c>
      <c r="I75" s="87"/>
      <c r="J75" s="87"/>
      <c r="K75" s="87"/>
    </row>
    <row r="76" spans="2:14">
      <c r="H76" s="87">
        <v>1</v>
      </c>
      <c r="I76" s="87"/>
      <c r="J76" s="87"/>
      <c r="K76" s="87"/>
    </row>
    <row r="77" spans="2:14">
      <c r="H77" s="87">
        <v>1</v>
      </c>
      <c r="I77" s="87"/>
      <c r="J77" s="87"/>
      <c r="K77" s="87"/>
    </row>
    <row r="78" spans="2:14">
      <c r="H78" s="87">
        <v>1</v>
      </c>
      <c r="I78" s="87"/>
      <c r="J78" s="87"/>
      <c r="K78" s="87"/>
    </row>
  </sheetData>
  <mergeCells count="120">
    <mergeCell ref="D2:F2"/>
    <mergeCell ref="D3:F3"/>
    <mergeCell ref="D4:F4"/>
    <mergeCell ref="D5:F5"/>
    <mergeCell ref="C6:F7"/>
    <mergeCell ref="B9:L9"/>
    <mergeCell ref="F27:G27"/>
    <mergeCell ref="H27:J27"/>
    <mergeCell ref="K27:L27"/>
    <mergeCell ref="F28:G28"/>
    <mergeCell ref="H28:J28"/>
    <mergeCell ref="K28:L28"/>
    <mergeCell ref="F12:G12"/>
    <mergeCell ref="I12:L12"/>
    <mergeCell ref="B19:L20"/>
    <mergeCell ref="H22:J24"/>
    <mergeCell ref="F26:G26"/>
    <mergeCell ref="H26:J26"/>
    <mergeCell ref="B32:L32"/>
    <mergeCell ref="D33:G33"/>
    <mergeCell ref="H33:J33"/>
    <mergeCell ref="D34:G34"/>
    <mergeCell ref="H34:J34"/>
    <mergeCell ref="K34:L34"/>
    <mergeCell ref="F29:G29"/>
    <mergeCell ref="H29:J29"/>
    <mergeCell ref="K29:L29"/>
    <mergeCell ref="F30:G30"/>
    <mergeCell ref="H30:J30"/>
    <mergeCell ref="K30:L30"/>
    <mergeCell ref="D37:G37"/>
    <mergeCell ref="H37:J37"/>
    <mergeCell ref="K37:L37"/>
    <mergeCell ref="D38:G38"/>
    <mergeCell ref="H38:J38"/>
    <mergeCell ref="K38:L38"/>
    <mergeCell ref="D35:G35"/>
    <mergeCell ref="H35:J35"/>
    <mergeCell ref="K35:L35"/>
    <mergeCell ref="D36:G36"/>
    <mergeCell ref="H36:J36"/>
    <mergeCell ref="K36:L36"/>
    <mergeCell ref="D41:G41"/>
    <mergeCell ref="H41:J41"/>
    <mergeCell ref="K41:L41"/>
    <mergeCell ref="H42:J42"/>
    <mergeCell ref="B43:L43"/>
    <mergeCell ref="B44:C44"/>
    <mergeCell ref="D44:G44"/>
    <mergeCell ref="H44:J44"/>
    <mergeCell ref="D39:G39"/>
    <mergeCell ref="H39:J39"/>
    <mergeCell ref="K39:L39"/>
    <mergeCell ref="D40:G40"/>
    <mergeCell ref="H40:J40"/>
    <mergeCell ref="K40:L40"/>
    <mergeCell ref="D48:G48"/>
    <mergeCell ref="H48:J48"/>
    <mergeCell ref="K48:L48"/>
    <mergeCell ref="D49:G49"/>
    <mergeCell ref="H49:J49"/>
    <mergeCell ref="K49:L49"/>
    <mergeCell ref="D45:G45"/>
    <mergeCell ref="H45:J45"/>
    <mergeCell ref="D46:G46"/>
    <mergeCell ref="H46:J46"/>
    <mergeCell ref="K46:L46"/>
    <mergeCell ref="D47:G47"/>
    <mergeCell ref="H47:J47"/>
    <mergeCell ref="K47:L47"/>
    <mergeCell ref="D52:G52"/>
    <mergeCell ref="H52:J52"/>
    <mergeCell ref="K52:L52"/>
    <mergeCell ref="D53:G53"/>
    <mergeCell ref="H53:J53"/>
    <mergeCell ref="K53:L53"/>
    <mergeCell ref="D50:G50"/>
    <mergeCell ref="H50:J50"/>
    <mergeCell ref="K50:L50"/>
    <mergeCell ref="D51:G51"/>
    <mergeCell ref="H51:J51"/>
    <mergeCell ref="K51:L51"/>
    <mergeCell ref="D56:G56"/>
    <mergeCell ref="H56:J56"/>
    <mergeCell ref="K56:L56"/>
    <mergeCell ref="D58:G58"/>
    <mergeCell ref="H58:J58"/>
    <mergeCell ref="K58:L58"/>
    <mergeCell ref="D54:G54"/>
    <mergeCell ref="H54:J54"/>
    <mergeCell ref="K54:L54"/>
    <mergeCell ref="D55:G55"/>
    <mergeCell ref="H55:J55"/>
    <mergeCell ref="K55:L55"/>
    <mergeCell ref="D57:G57"/>
    <mergeCell ref="H57:J57"/>
    <mergeCell ref="K57:L57"/>
    <mergeCell ref="D61:G61"/>
    <mergeCell ref="H61:J61"/>
    <mergeCell ref="K61:L61"/>
    <mergeCell ref="D62:G62"/>
    <mergeCell ref="H62:J62"/>
    <mergeCell ref="K62:L62"/>
    <mergeCell ref="D59:G59"/>
    <mergeCell ref="H59:J59"/>
    <mergeCell ref="K59:L59"/>
    <mergeCell ref="D60:G60"/>
    <mergeCell ref="H60:J60"/>
    <mergeCell ref="K60:L60"/>
    <mergeCell ref="F68:G68"/>
    <mergeCell ref="H68:H69"/>
    <mergeCell ref="I68:L69"/>
    <mergeCell ref="I70:L70"/>
    <mergeCell ref="D63:G63"/>
    <mergeCell ref="H63:J63"/>
    <mergeCell ref="K63:L63"/>
    <mergeCell ref="H65:H66"/>
    <mergeCell ref="I65:I66"/>
    <mergeCell ref="J65:K66"/>
    <mergeCell ref="L65:L66"/>
  </mergeCells>
  <conditionalFormatting sqref="D52:G52">
    <cfRule type="expression" dxfId="15" priority="13">
      <formula>D52=0</formula>
    </cfRule>
  </conditionalFormatting>
  <conditionalFormatting sqref="D53:G53">
    <cfRule type="expression" dxfId="14" priority="12">
      <formula>D53=0</formula>
    </cfRule>
  </conditionalFormatting>
  <conditionalFormatting sqref="D54:G54">
    <cfRule type="expression" dxfId="13" priority="11">
      <formula>D54=0</formula>
    </cfRule>
  </conditionalFormatting>
  <conditionalFormatting sqref="D55:G55">
    <cfRule type="expression" dxfId="12" priority="10">
      <formula>D55=0</formula>
    </cfRule>
  </conditionalFormatting>
  <conditionalFormatting sqref="D56:G56">
    <cfRule type="expression" dxfId="11" priority="9">
      <formula>D56=0</formula>
    </cfRule>
  </conditionalFormatting>
  <conditionalFormatting sqref="D57:G58">
    <cfRule type="expression" dxfId="10" priority="8">
      <formula>D57=0</formula>
    </cfRule>
  </conditionalFormatting>
  <conditionalFormatting sqref="D59:G59">
    <cfRule type="expression" dxfId="9" priority="7">
      <formula>D59=0</formula>
    </cfRule>
  </conditionalFormatting>
  <conditionalFormatting sqref="D51:G51">
    <cfRule type="expression" dxfId="8" priority="6">
      <formula>D51=0</formula>
    </cfRule>
  </conditionalFormatting>
  <conditionalFormatting sqref="D50:G50">
    <cfRule type="expression" dxfId="7" priority="5">
      <formula>D50=0</formula>
    </cfRule>
  </conditionalFormatting>
  <conditionalFormatting sqref="D49:G49">
    <cfRule type="expression" dxfId="6" priority="4">
      <formula>D49=0</formula>
    </cfRule>
  </conditionalFormatting>
  <conditionalFormatting sqref="D48:G48">
    <cfRule type="expression" dxfId="5" priority="3">
      <formula>D48=0</formula>
    </cfRule>
  </conditionalFormatting>
  <conditionalFormatting sqref="D47:G47">
    <cfRule type="expression" dxfId="4" priority="2">
      <formula>D47=0</formula>
    </cfRule>
  </conditionalFormatting>
  <conditionalFormatting sqref="D46:G46">
    <cfRule type="expression" dxfId="3" priority="1">
      <formula>D46=0</formula>
    </cfRule>
  </conditionalFormatting>
  <hyperlinks>
    <hyperlink ref="D3" r:id="rId1" xr:uid="{BB01A497-BCFF-4658-9A72-D447A0EE598A}"/>
    <hyperlink ref="D4" r:id="rId2" xr:uid="{423B0D57-9C6E-4E32-A758-AFD882437B76}"/>
  </hyperlinks>
  <pageMargins left="0.25" right="0.25" top="0.75" bottom="0.75" header="0.3" footer="0.3"/>
  <pageSetup scale="69" fitToHeight="20" orientation="portrait" horizontalDpi="4294967293" verticalDpi="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7E9C8-319B-46E9-9931-5AD6E036F9CD}">
  <dimension ref="A1:IV64"/>
  <sheetViews>
    <sheetView zoomScaleNormal="100" workbookViewId="0">
      <selection activeCell="B1" sqref="B1:E7"/>
    </sheetView>
  </sheetViews>
  <sheetFormatPr baseColWidth="10" defaultRowHeight="12" customHeight="1"/>
  <cols>
    <col min="1" max="1" width="5.25" style="111" customWidth="1"/>
    <col min="2" max="8" width="5.25" style="112" customWidth="1"/>
    <col min="9" max="11" width="5.25" style="113" customWidth="1"/>
    <col min="12" max="12" width="5.375" style="112" customWidth="1"/>
    <col min="13" max="13" width="12.125" style="112" customWidth="1"/>
    <col min="14" max="14" width="4.25" style="114" customWidth="1"/>
    <col min="15" max="15" width="11.875" style="114" customWidth="1"/>
    <col min="16" max="16" width="5.25" style="114" customWidth="1"/>
    <col min="17" max="17" width="10.75" style="114" customWidth="1"/>
    <col min="18" max="18" width="6.75" style="112" customWidth="1"/>
    <col min="19" max="256" width="10.625" style="112" customWidth="1"/>
    <col min="257" max="1024" width="10.75" style="111" customWidth="1"/>
    <col min="1025" max="16384" width="11" style="111"/>
  </cols>
  <sheetData>
    <row r="1" spans="1:17" ht="12" customHeight="1">
      <c r="B1" s="358"/>
      <c r="C1" s="358"/>
      <c r="D1" s="358"/>
      <c r="E1" s="358"/>
    </row>
    <row r="2" spans="1:17" ht="12" customHeight="1">
      <c r="B2" s="358"/>
      <c r="C2" s="358"/>
      <c r="D2" s="358"/>
      <c r="E2" s="358"/>
      <c r="F2" s="115"/>
      <c r="J2" s="116"/>
      <c r="K2" s="116"/>
      <c r="L2" s="117"/>
      <c r="M2" s="118"/>
      <c r="N2" s="118"/>
      <c r="O2" s="118"/>
      <c r="P2" s="118"/>
      <c r="Q2" s="118"/>
    </row>
    <row r="3" spans="1:17" ht="20.25">
      <c r="B3" s="358"/>
      <c r="C3" s="358"/>
      <c r="D3" s="358"/>
      <c r="E3" s="358"/>
      <c r="F3" s="115"/>
      <c r="I3" s="111"/>
      <c r="J3" s="119" t="s">
        <v>69</v>
      </c>
      <c r="K3" s="120"/>
      <c r="L3" s="121"/>
      <c r="M3" s="122"/>
      <c r="N3" s="122" t="s">
        <v>70</v>
      </c>
      <c r="O3" s="122" t="s">
        <v>71</v>
      </c>
      <c r="P3" s="123"/>
      <c r="Q3" s="123"/>
    </row>
    <row r="4" spans="1:17" s="112" customFormat="1" ht="14.25">
      <c r="A4" s="111"/>
      <c r="B4" s="358"/>
      <c r="C4" s="358"/>
      <c r="D4" s="358"/>
      <c r="E4" s="358"/>
      <c r="F4" s="115"/>
      <c r="J4" s="113"/>
      <c r="L4" s="123"/>
      <c r="M4" s="123"/>
      <c r="N4" s="124"/>
      <c r="O4" s="124"/>
      <c r="P4" s="125"/>
      <c r="Q4" s="125"/>
    </row>
    <row r="5" spans="1:17" ht="12" customHeight="1">
      <c r="B5" s="358"/>
      <c r="C5" s="358"/>
      <c r="D5" s="358"/>
      <c r="E5" s="358"/>
      <c r="I5" s="126"/>
      <c r="K5" s="112"/>
      <c r="L5" s="127"/>
      <c r="M5" s="128"/>
      <c r="N5" s="128"/>
      <c r="O5" s="128"/>
      <c r="P5" s="128"/>
      <c r="Q5" s="128"/>
    </row>
    <row r="6" spans="1:17" ht="14.25">
      <c r="B6" s="358"/>
      <c r="C6" s="358"/>
      <c r="D6" s="358"/>
      <c r="E6" s="358"/>
      <c r="I6" s="126" t="s">
        <v>72</v>
      </c>
      <c r="K6" s="112"/>
      <c r="L6" s="359">
        <f ca="1">TODAY()</f>
        <v>44399</v>
      </c>
      <c r="M6" s="359"/>
      <c r="N6" s="129"/>
      <c r="O6" s="129"/>
      <c r="P6" s="129"/>
      <c r="Q6" s="130"/>
    </row>
    <row r="7" spans="1:17" ht="15">
      <c r="B7" s="358"/>
      <c r="C7" s="358"/>
      <c r="D7" s="358"/>
      <c r="E7" s="358"/>
      <c r="I7" s="131" t="s">
        <v>73</v>
      </c>
      <c r="K7" s="112"/>
      <c r="L7" s="360"/>
      <c r="M7" s="360"/>
      <c r="N7" s="124"/>
      <c r="O7" s="124"/>
      <c r="P7" s="124"/>
      <c r="Q7" s="128"/>
    </row>
    <row r="8" spans="1:17" ht="12.75" customHeight="1">
      <c r="B8" s="361" t="s">
        <v>54</v>
      </c>
      <c r="C8" s="361"/>
      <c r="D8" s="361"/>
      <c r="E8" s="361"/>
      <c r="F8" s="361"/>
      <c r="G8" s="361"/>
      <c r="I8" s="133" t="s">
        <v>74</v>
      </c>
      <c r="K8" s="125"/>
      <c r="L8" s="124"/>
      <c r="M8" s="134"/>
      <c r="N8" s="362"/>
      <c r="O8" s="362"/>
      <c r="P8" s="124"/>
      <c r="Q8" s="128"/>
    </row>
    <row r="9" spans="1:17" ht="12" customHeight="1">
      <c r="B9" s="361" t="s">
        <v>55</v>
      </c>
      <c r="C9" s="361"/>
      <c r="D9" s="361"/>
      <c r="E9" s="361"/>
      <c r="F9" s="361"/>
      <c r="G9" s="361"/>
      <c r="I9" s="133"/>
      <c r="K9" s="125"/>
      <c r="L9" s="124"/>
      <c r="M9" s="134"/>
      <c r="N9" s="124"/>
      <c r="O9" s="124"/>
      <c r="P9" s="124"/>
      <c r="Q9" s="135"/>
    </row>
    <row r="10" spans="1:17" ht="12" customHeight="1">
      <c r="B10" s="136" t="s">
        <v>56</v>
      </c>
      <c r="C10" s="123"/>
      <c r="D10" s="132"/>
      <c r="E10" s="132"/>
      <c r="F10" s="132"/>
      <c r="I10" s="133"/>
      <c r="K10" s="125"/>
      <c r="L10" s="362"/>
      <c r="M10" s="362"/>
      <c r="N10" s="362"/>
      <c r="O10" s="362"/>
      <c r="P10" s="362"/>
      <c r="Q10" s="135"/>
    </row>
    <row r="11" spans="1:17" s="112" customFormat="1" ht="12" customHeight="1">
      <c r="A11" s="111"/>
      <c r="B11" s="363" t="s">
        <v>57</v>
      </c>
      <c r="C11" s="363"/>
      <c r="D11" s="363"/>
      <c r="E11" s="363"/>
      <c r="F11" s="132"/>
    </row>
    <row r="12" spans="1:17" ht="12" customHeight="1">
      <c r="B12" s="366" t="s">
        <v>58</v>
      </c>
      <c r="C12" s="366"/>
      <c r="D12" s="366"/>
      <c r="E12" s="366"/>
      <c r="F12" s="132"/>
      <c r="I12" s="112"/>
      <c r="J12" s="137" t="s">
        <v>75</v>
      </c>
      <c r="K12" s="112"/>
      <c r="N12" s="137" t="s">
        <v>76</v>
      </c>
      <c r="O12" s="112"/>
      <c r="P12" s="112"/>
      <c r="Q12" s="112"/>
    </row>
    <row r="13" spans="1:17" ht="14.25">
      <c r="B13" s="363" t="s">
        <v>59</v>
      </c>
      <c r="C13" s="363"/>
      <c r="D13" s="363"/>
      <c r="E13" s="363"/>
      <c r="F13" s="132"/>
      <c r="I13" s="112"/>
      <c r="J13" s="367">
        <f>Commande!C12</f>
        <v>0</v>
      </c>
      <c r="K13" s="367"/>
      <c r="L13" s="367"/>
      <c r="M13" s="367"/>
      <c r="N13" s="367" t="s">
        <v>102</v>
      </c>
      <c r="O13" s="367"/>
      <c r="P13" s="367"/>
      <c r="Q13" s="367"/>
    </row>
    <row r="14" spans="1:17" ht="14.25">
      <c r="B14" s="363" t="s">
        <v>60</v>
      </c>
      <c r="C14" s="363"/>
      <c r="D14" s="363"/>
      <c r="E14" s="363"/>
      <c r="I14" s="112"/>
      <c r="J14" s="364">
        <f>Commande!C13</f>
        <v>0</v>
      </c>
      <c r="K14" s="364"/>
      <c r="L14" s="364"/>
      <c r="M14" s="364"/>
      <c r="N14" s="358" t="str">
        <f>IF('[1]011'!N11&lt;&gt;0,'[1]011'!N11," ")</f>
        <v xml:space="preserve"> </v>
      </c>
      <c r="O14" s="358"/>
      <c r="P14" s="358"/>
      <c r="Q14" s="358"/>
    </row>
    <row r="15" spans="1:17" ht="14.25">
      <c r="B15" s="111"/>
      <c r="C15" s="111"/>
      <c r="D15" s="111"/>
      <c r="E15" s="111"/>
      <c r="F15" s="111"/>
      <c r="G15" s="111"/>
      <c r="I15" s="112"/>
      <c r="J15" s="365">
        <f>Commande!C14</f>
        <v>0</v>
      </c>
      <c r="K15" s="365"/>
      <c r="L15" s="365"/>
      <c r="M15" s="365"/>
      <c r="N15" s="358" t="str">
        <f>IF('[1]011'!N12&lt;&gt;0,'[1]011'!N12," ")</f>
        <v xml:space="preserve"> </v>
      </c>
      <c r="O15" s="358"/>
      <c r="P15" s="358"/>
      <c r="Q15" s="358"/>
    </row>
    <row r="16" spans="1:17" ht="14.25">
      <c r="B16" s="111"/>
      <c r="C16" s="111"/>
      <c r="D16" s="111"/>
      <c r="E16" s="111"/>
      <c r="F16" s="111"/>
      <c r="G16" s="111"/>
      <c r="I16" s="112"/>
      <c r="J16" s="365"/>
      <c r="K16" s="365"/>
      <c r="L16" s="365"/>
      <c r="M16" s="365"/>
      <c r="N16" s="358"/>
      <c r="O16" s="358"/>
      <c r="P16" s="358"/>
      <c r="Q16" s="358"/>
    </row>
    <row r="17" spans="1:18" ht="12" customHeight="1">
      <c r="B17" s="111"/>
      <c r="C17" s="111"/>
      <c r="D17" s="111"/>
      <c r="E17" s="111"/>
      <c r="F17" s="111"/>
      <c r="G17" s="111"/>
      <c r="I17" s="112"/>
      <c r="K17" s="132"/>
      <c r="N17" s="132"/>
      <c r="O17" s="132"/>
      <c r="P17" s="132"/>
      <c r="Q17" s="132"/>
    </row>
    <row r="18" spans="1:18" ht="12" customHeight="1">
      <c r="B18" s="371" t="s">
        <v>77</v>
      </c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2"/>
      <c r="N18" s="373" t="s">
        <v>78</v>
      </c>
      <c r="O18" s="374"/>
      <c r="P18" s="374"/>
      <c r="Q18" s="374"/>
    </row>
    <row r="19" spans="1:18" ht="12" customHeight="1">
      <c r="B19" s="371"/>
      <c r="C19" s="371"/>
      <c r="D19" s="371"/>
      <c r="E19" s="371"/>
      <c r="F19" s="371"/>
      <c r="G19" s="371"/>
      <c r="H19" s="371"/>
      <c r="I19" s="371"/>
      <c r="J19" s="371"/>
      <c r="K19" s="371"/>
      <c r="L19" s="371"/>
      <c r="M19" s="372"/>
      <c r="N19" s="373"/>
      <c r="O19" s="374"/>
      <c r="P19" s="374"/>
      <c r="Q19" s="374"/>
    </row>
    <row r="20" spans="1:18" ht="12" customHeight="1"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2"/>
      <c r="N20" s="373"/>
      <c r="O20" s="374"/>
      <c r="P20" s="374"/>
      <c r="Q20" s="374"/>
    </row>
    <row r="21" spans="1:18" ht="12" customHeight="1"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2"/>
      <c r="N21" s="373"/>
      <c r="O21" s="374"/>
      <c r="P21" s="374"/>
      <c r="Q21" s="374"/>
    </row>
    <row r="22" spans="1:18" ht="16.5">
      <c r="B22" s="375" t="s">
        <v>79</v>
      </c>
      <c r="C22" s="375"/>
      <c r="D22" s="375"/>
      <c r="E22" s="375"/>
      <c r="F22" s="375"/>
      <c r="G22" s="375"/>
      <c r="H22" s="375"/>
      <c r="I22" s="375"/>
      <c r="J22" s="375"/>
      <c r="K22" s="138"/>
      <c r="L22" s="138"/>
      <c r="M22" s="139" t="s">
        <v>80</v>
      </c>
      <c r="N22" s="376" t="s">
        <v>18</v>
      </c>
      <c r="O22" s="376"/>
      <c r="P22" s="377" t="s">
        <v>81</v>
      </c>
      <c r="Q22" s="377"/>
    </row>
    <row r="23" spans="1:18" ht="17.25">
      <c r="B23" s="378" t="str">
        <f>IF(Commande!H27&lt;&gt;0,"Panier Solo",IF(Commande!H28&lt;&gt;0,"Panier Duo",IF(Commande!H29&lt;&gt;0,"Panier Famille","")))</f>
        <v/>
      </c>
      <c r="C23" s="378"/>
      <c r="D23" s="378"/>
      <c r="E23" s="378"/>
      <c r="F23" s="379" t="str">
        <f>IF(B23&lt;&gt;0,"sur mesure","")</f>
        <v>sur mesure</v>
      </c>
      <c r="G23" s="379"/>
      <c r="H23" s="379"/>
      <c r="I23" s="379"/>
      <c r="J23" s="197"/>
      <c r="K23" s="197"/>
      <c r="L23" s="197"/>
      <c r="M23" s="140"/>
      <c r="N23" s="368"/>
      <c r="O23" s="368"/>
      <c r="P23" s="369"/>
      <c r="Q23" s="369"/>
      <c r="R23" s="141">
        <v>0</v>
      </c>
    </row>
    <row r="24" spans="1:18" s="143" customFormat="1" ht="16.5">
      <c r="A24" s="111"/>
      <c r="B24" s="358"/>
      <c r="C24" s="358"/>
      <c r="D24" s="358"/>
      <c r="E24" s="358"/>
      <c r="F24" s="358"/>
      <c r="G24" s="358"/>
      <c r="H24" s="358"/>
      <c r="I24" s="358"/>
      <c r="J24" s="358"/>
      <c r="K24" s="358"/>
      <c r="L24" s="369"/>
      <c r="M24" s="142"/>
      <c r="N24" s="370"/>
      <c r="O24" s="370"/>
      <c r="P24" s="369"/>
      <c r="Q24" s="369"/>
      <c r="R24" s="141">
        <v>0</v>
      </c>
    </row>
    <row r="25" spans="1:18" ht="16.5">
      <c r="B25" s="384" t="s">
        <v>82</v>
      </c>
      <c r="C25" s="384"/>
      <c r="D25" s="384"/>
      <c r="E25" s="384"/>
      <c r="F25" s="384"/>
      <c r="G25" s="384"/>
      <c r="H25" s="384"/>
      <c r="I25" s="384"/>
      <c r="J25" s="384"/>
      <c r="K25" s="384"/>
      <c r="L25" s="385"/>
      <c r="M25" s="142"/>
      <c r="N25" s="370"/>
      <c r="O25" s="370"/>
      <c r="P25" s="369"/>
      <c r="Q25" s="369"/>
      <c r="R25" s="141">
        <v>0</v>
      </c>
    </row>
    <row r="26" spans="1:18" ht="16.5">
      <c r="B26" s="380" t="str">
        <f>IF(Commande!H46&lt;&gt;0,Commande!C46,"")</f>
        <v/>
      </c>
      <c r="C26" s="380"/>
      <c r="D26" s="380"/>
      <c r="E26" s="380"/>
      <c r="F26" s="380"/>
      <c r="G26" s="380"/>
      <c r="H26" s="380"/>
      <c r="I26" s="380"/>
      <c r="J26" s="380"/>
      <c r="K26" s="380"/>
      <c r="L26" s="381"/>
      <c r="M26" s="142">
        <v>2</v>
      </c>
      <c r="N26" s="382"/>
      <c r="O26" s="383"/>
      <c r="P26" s="383">
        <f>Commande!H46</f>
        <v>0</v>
      </c>
      <c r="Q26" s="383"/>
      <c r="R26" s="141">
        <v>0</v>
      </c>
    </row>
    <row r="27" spans="1:18" ht="16.5">
      <c r="B27" s="380" t="str">
        <f>IF(Commande!H34&lt;&gt;0,Commande!C34,"")</f>
        <v/>
      </c>
      <c r="C27" s="380"/>
      <c r="D27" s="380"/>
      <c r="E27" s="380"/>
      <c r="F27" s="380"/>
      <c r="G27" s="380"/>
      <c r="H27" s="380"/>
      <c r="I27" s="380"/>
      <c r="J27" s="380"/>
      <c r="K27" s="380"/>
      <c r="L27" s="381"/>
      <c r="M27" s="142">
        <v>2</v>
      </c>
      <c r="N27" s="382"/>
      <c r="O27" s="383"/>
      <c r="P27" s="383">
        <f>Commande!H34</f>
        <v>0</v>
      </c>
      <c r="Q27" s="383"/>
      <c r="R27" s="141">
        <v>0</v>
      </c>
    </row>
    <row r="28" spans="1:18" ht="16.5">
      <c r="B28" s="380" t="str">
        <f>IF(Commande!H47&lt;&gt;0,Commande!C47,"")</f>
        <v/>
      </c>
      <c r="C28" s="380"/>
      <c r="D28" s="380"/>
      <c r="E28" s="380"/>
      <c r="F28" s="380"/>
      <c r="G28" s="380"/>
      <c r="H28" s="380"/>
      <c r="I28" s="380"/>
      <c r="J28" s="380"/>
      <c r="K28" s="380"/>
      <c r="L28" s="381"/>
      <c r="M28" s="142">
        <v>2</v>
      </c>
      <c r="N28" s="382">
        <f>Commande!H47</f>
        <v>0</v>
      </c>
      <c r="O28" s="383"/>
      <c r="P28" s="383">
        <f>N28*1</f>
        <v>0</v>
      </c>
      <c r="Q28" s="383"/>
      <c r="R28" s="141">
        <v>0</v>
      </c>
    </row>
    <row r="29" spans="1:18" ht="16.5">
      <c r="B29" s="380" t="str">
        <f>IF(Commande!H48&lt;&gt;0,Commande!C48,"")</f>
        <v/>
      </c>
      <c r="C29" s="380"/>
      <c r="D29" s="380"/>
      <c r="E29" s="380"/>
      <c r="F29" s="380"/>
      <c r="G29" s="380"/>
      <c r="H29" s="380"/>
      <c r="I29" s="380"/>
      <c r="J29" s="380"/>
      <c r="K29" s="380"/>
      <c r="L29" s="381"/>
      <c r="M29" s="142">
        <v>2</v>
      </c>
      <c r="N29" s="382">
        <f>Commande!H48</f>
        <v>0</v>
      </c>
      <c r="O29" s="383"/>
      <c r="P29" s="383">
        <f>Commande!H48*1</f>
        <v>0</v>
      </c>
      <c r="Q29" s="383"/>
      <c r="R29" s="141">
        <v>0</v>
      </c>
    </row>
    <row r="30" spans="1:18" ht="16.5">
      <c r="B30" s="380" t="str">
        <f>IF(Commande!H49&lt;&gt;0,Commande!C49,"")</f>
        <v/>
      </c>
      <c r="C30" s="380"/>
      <c r="D30" s="380"/>
      <c r="E30" s="380"/>
      <c r="F30" s="380"/>
      <c r="G30" s="380"/>
      <c r="H30" s="380"/>
      <c r="I30" s="380"/>
      <c r="J30" s="380"/>
      <c r="K30" s="380"/>
      <c r="L30" s="381"/>
      <c r="M30" s="142">
        <v>2</v>
      </c>
      <c r="N30" s="382">
        <f>Commande!H49</f>
        <v>0</v>
      </c>
      <c r="O30" s="383"/>
      <c r="P30" s="383">
        <f>Commande!H49*1.2</f>
        <v>0</v>
      </c>
      <c r="Q30" s="383"/>
      <c r="R30" s="141">
        <v>0</v>
      </c>
    </row>
    <row r="31" spans="1:18" ht="16.5">
      <c r="B31" s="380" t="str">
        <f>IF(Commande!H50&lt;&gt;0,Commande!C50,"")</f>
        <v/>
      </c>
      <c r="C31" s="380"/>
      <c r="D31" s="380"/>
      <c r="E31" s="380"/>
      <c r="F31" s="380"/>
      <c r="G31" s="380"/>
      <c r="H31" s="380"/>
      <c r="I31" s="380"/>
      <c r="J31" s="380"/>
      <c r="K31" s="380"/>
      <c r="L31" s="381"/>
      <c r="M31" s="142">
        <v>2</v>
      </c>
      <c r="N31" s="382">
        <f>Commande!H50</f>
        <v>0</v>
      </c>
      <c r="O31" s="383"/>
      <c r="P31" s="383">
        <f>Commande!H50*1.2</f>
        <v>0</v>
      </c>
      <c r="Q31" s="383"/>
      <c r="R31" s="141">
        <v>0</v>
      </c>
    </row>
    <row r="32" spans="1:18" ht="16.5" customHeight="1">
      <c r="B32" s="380" t="str">
        <f>IF(Commande!H51&lt;&gt;0,Commande!C51,"")</f>
        <v/>
      </c>
      <c r="C32" s="380"/>
      <c r="D32" s="380"/>
      <c r="E32" s="380"/>
      <c r="F32" s="380"/>
      <c r="G32" s="380"/>
      <c r="H32" s="380"/>
      <c r="I32" s="380"/>
      <c r="J32" s="380"/>
      <c r="K32" s="380"/>
      <c r="L32" s="381"/>
      <c r="M32" s="142">
        <v>2</v>
      </c>
      <c r="N32" s="382"/>
      <c r="O32" s="383"/>
      <c r="P32" s="383">
        <f>Commande!H51</f>
        <v>0</v>
      </c>
      <c r="Q32" s="383"/>
      <c r="R32" s="141">
        <v>0</v>
      </c>
    </row>
    <row r="33" spans="1:23" ht="16.5">
      <c r="B33" s="380" t="str">
        <f>IF(Commande!H52&lt;&gt;0,Commande!C52,"")</f>
        <v/>
      </c>
      <c r="C33" s="380"/>
      <c r="D33" s="380"/>
      <c r="E33" s="380"/>
      <c r="F33" s="380"/>
      <c r="G33" s="380"/>
      <c r="H33" s="380"/>
      <c r="I33" s="380"/>
      <c r="J33" s="380"/>
      <c r="K33" s="380"/>
      <c r="L33" s="381"/>
      <c r="M33" s="142">
        <v>2</v>
      </c>
      <c r="N33" s="382"/>
      <c r="O33" s="383"/>
      <c r="P33" s="383">
        <f>Commande!H52</f>
        <v>0</v>
      </c>
      <c r="Q33" s="383"/>
      <c r="R33" s="141">
        <v>0</v>
      </c>
    </row>
    <row r="34" spans="1:23" ht="16.5">
      <c r="B34" s="380" t="str">
        <f>IF(Commande!H53&lt;&gt;0,Commande!C53,"")</f>
        <v/>
      </c>
      <c r="C34" s="380"/>
      <c r="D34" s="380"/>
      <c r="E34" s="380"/>
      <c r="F34" s="380"/>
      <c r="G34" s="380"/>
      <c r="H34" s="380"/>
      <c r="I34" s="380"/>
      <c r="J34" s="380"/>
      <c r="K34" s="380"/>
      <c r="L34" s="381"/>
      <c r="M34" s="142">
        <v>2</v>
      </c>
      <c r="N34" s="382">
        <f>Commande!H53</f>
        <v>0</v>
      </c>
      <c r="O34" s="383"/>
      <c r="P34" s="383">
        <f>Commande!H53</f>
        <v>0</v>
      </c>
      <c r="Q34" s="383"/>
      <c r="R34" s="141">
        <v>0</v>
      </c>
    </row>
    <row r="35" spans="1:23" ht="16.5">
      <c r="B35" s="380" t="str">
        <f>IF(Commande!H54&lt;&gt;0,Commande!C54,"")</f>
        <v/>
      </c>
      <c r="C35" s="380"/>
      <c r="D35" s="380"/>
      <c r="E35" s="380"/>
      <c r="F35" s="380"/>
      <c r="G35" s="380"/>
      <c r="H35" s="380"/>
      <c r="I35" s="380"/>
      <c r="J35" s="380"/>
      <c r="K35" s="380"/>
      <c r="L35" s="381"/>
      <c r="M35" s="142">
        <v>2</v>
      </c>
      <c r="N35" s="382">
        <f>Commande!H54</f>
        <v>0</v>
      </c>
      <c r="O35" s="383"/>
      <c r="P35" s="383">
        <f>N35</f>
        <v>0</v>
      </c>
      <c r="Q35" s="383"/>
      <c r="R35" s="141">
        <v>0</v>
      </c>
    </row>
    <row r="36" spans="1:23" ht="16.5">
      <c r="B36" s="380" t="str">
        <f>IF(Commande!H35&lt;&gt;0,Commande!C35,"")</f>
        <v/>
      </c>
      <c r="C36" s="380"/>
      <c r="D36" s="380"/>
      <c r="E36" s="380"/>
      <c r="F36" s="380"/>
      <c r="G36" s="380"/>
      <c r="H36" s="380"/>
      <c r="I36" s="380"/>
      <c r="J36" s="380"/>
      <c r="K36" s="380"/>
      <c r="L36" s="381"/>
      <c r="M36" s="142">
        <v>2</v>
      </c>
      <c r="N36" s="382"/>
      <c r="O36" s="383"/>
      <c r="P36" s="383">
        <f>Commande!H35</f>
        <v>0</v>
      </c>
      <c r="Q36" s="383"/>
      <c r="R36" s="141">
        <v>0</v>
      </c>
    </row>
    <row r="37" spans="1:23" ht="16.5">
      <c r="B37" s="380" t="str">
        <f>IF(Commande!H55&lt;&gt;0,Commande!C55,"")</f>
        <v/>
      </c>
      <c r="C37" s="380"/>
      <c r="D37" s="380"/>
      <c r="E37" s="380"/>
      <c r="F37" s="380"/>
      <c r="G37" s="380"/>
      <c r="H37" s="380"/>
      <c r="I37" s="380"/>
      <c r="J37" s="380"/>
      <c r="K37" s="380"/>
      <c r="L37" s="381"/>
      <c r="M37" s="142">
        <v>2</v>
      </c>
      <c r="N37" s="382"/>
      <c r="O37" s="383"/>
      <c r="P37" s="383">
        <f>Commande!H55</f>
        <v>0</v>
      </c>
      <c r="Q37" s="383"/>
      <c r="R37" s="141">
        <v>0</v>
      </c>
    </row>
    <row r="38" spans="1:23" ht="16.5">
      <c r="B38" s="380" t="str">
        <f>IF(Commande!H56&lt;&gt;0,Commande!C56,"")</f>
        <v/>
      </c>
      <c r="C38" s="380"/>
      <c r="D38" s="380"/>
      <c r="E38" s="380"/>
      <c r="F38" s="380"/>
      <c r="G38" s="380"/>
      <c r="H38" s="380"/>
      <c r="I38" s="380"/>
      <c r="J38" s="380"/>
      <c r="K38" s="380"/>
      <c r="L38" s="381"/>
      <c r="M38" s="142">
        <v>2</v>
      </c>
      <c r="N38" s="382"/>
      <c r="O38" s="383"/>
      <c r="P38" s="383">
        <f>Commande!H56</f>
        <v>0</v>
      </c>
      <c r="Q38" s="383"/>
      <c r="R38" s="141">
        <v>0</v>
      </c>
    </row>
    <row r="39" spans="1:23" ht="16.5">
      <c r="B39" s="380" t="str">
        <f>IF(Commande!H36&lt;&gt;0,Commande!C36,"")</f>
        <v/>
      </c>
      <c r="C39" s="380"/>
      <c r="D39" s="380"/>
      <c r="E39" s="380"/>
      <c r="F39" s="380"/>
      <c r="G39" s="380"/>
      <c r="H39" s="380"/>
      <c r="I39" s="380"/>
      <c r="J39" s="380"/>
      <c r="K39" s="380"/>
      <c r="L39" s="381"/>
      <c r="M39" s="142">
        <v>2</v>
      </c>
      <c r="N39" s="382"/>
      <c r="O39" s="383"/>
      <c r="P39" s="383" t="str">
        <f>IF(Commande!H36&lt;&gt;0,Commande!H36,IF(Commande!H37&lt;&gt;0,Commande!H37,""))</f>
        <v/>
      </c>
      <c r="Q39" s="383"/>
      <c r="R39" s="141">
        <v>0</v>
      </c>
    </row>
    <row r="40" spans="1:23" ht="16.5">
      <c r="B40" s="380" t="str">
        <f>IF(Commande!H58&lt;&gt;0,Commande!C58,"")</f>
        <v/>
      </c>
      <c r="C40" s="380"/>
      <c r="D40" s="380"/>
      <c r="E40" s="380"/>
      <c r="F40" s="380"/>
      <c r="G40" s="380"/>
      <c r="H40" s="380"/>
      <c r="I40" s="380"/>
      <c r="J40" s="380"/>
      <c r="K40" s="380"/>
      <c r="L40" s="381"/>
      <c r="M40" s="142">
        <v>2</v>
      </c>
      <c r="N40" s="382">
        <f>Commande!H58</f>
        <v>0</v>
      </c>
      <c r="O40" s="383"/>
      <c r="P40" s="383">
        <f>Commande!H58</f>
        <v>0</v>
      </c>
      <c r="Q40" s="383"/>
      <c r="R40" s="141">
        <v>0</v>
      </c>
    </row>
    <row r="41" spans="1:23" ht="16.5">
      <c r="B41" s="380" t="str">
        <f>IF(Commande!H38&lt;&gt;0,Commande!C38,"")</f>
        <v/>
      </c>
      <c r="C41" s="380"/>
      <c r="D41" s="380"/>
      <c r="E41" s="380"/>
      <c r="F41" s="380"/>
      <c r="G41" s="380"/>
      <c r="H41" s="380"/>
      <c r="I41" s="380"/>
      <c r="J41" s="380"/>
      <c r="K41" s="380"/>
      <c r="L41" s="381"/>
      <c r="M41" s="142">
        <v>2</v>
      </c>
      <c r="N41" s="382"/>
      <c r="O41" s="383"/>
      <c r="P41" s="383">
        <f>Commande!H38*0.55</f>
        <v>0</v>
      </c>
      <c r="Q41" s="383"/>
      <c r="R41" s="141">
        <v>0</v>
      </c>
    </row>
    <row r="42" spans="1:23" ht="16.5">
      <c r="B42" s="380" t="str">
        <f>IF(Commande!H59&lt;&gt;0,Commande!C59,"")</f>
        <v/>
      </c>
      <c r="C42" s="380"/>
      <c r="D42" s="380"/>
      <c r="E42" s="380"/>
      <c r="F42" s="380"/>
      <c r="G42" s="380"/>
      <c r="H42" s="380"/>
      <c r="I42" s="380"/>
      <c r="J42" s="380"/>
      <c r="K42" s="380"/>
      <c r="L42" s="381"/>
      <c r="M42" s="142">
        <v>2</v>
      </c>
      <c r="N42" s="382"/>
      <c r="O42" s="383"/>
      <c r="P42" s="383">
        <f>Commande!H59</f>
        <v>0</v>
      </c>
      <c r="Q42" s="383"/>
      <c r="R42" s="141">
        <v>0</v>
      </c>
    </row>
    <row r="43" spans="1:23" ht="16.5">
      <c r="B43" s="207" t="s">
        <v>51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8"/>
      <c r="M43" s="142"/>
      <c r="N43" s="382"/>
      <c r="O43" s="383"/>
      <c r="P43" s="383"/>
      <c r="Q43" s="383"/>
      <c r="R43" s="141">
        <v>0</v>
      </c>
    </row>
    <row r="44" spans="1:23" ht="16.5">
      <c r="B44" s="380" t="str">
        <f>IF(Commande!H61&lt;&gt;0,Commande!C61,"")</f>
        <v/>
      </c>
      <c r="C44" s="380"/>
      <c r="D44" s="380"/>
      <c r="E44" s="380"/>
      <c r="F44" s="380"/>
      <c r="G44" s="380"/>
      <c r="H44" s="380"/>
      <c r="I44" s="380"/>
      <c r="J44" s="380"/>
      <c r="K44" s="380"/>
      <c r="L44" s="381"/>
      <c r="M44" s="142">
        <v>2</v>
      </c>
      <c r="N44" s="382"/>
      <c r="O44" s="383"/>
      <c r="P44" s="383">
        <f>Commande!H61</f>
        <v>0</v>
      </c>
      <c r="Q44" s="383"/>
      <c r="R44" s="141">
        <v>0</v>
      </c>
    </row>
    <row r="45" spans="1:23" ht="16.5">
      <c r="B45" s="380" t="str">
        <f>IF(Commande!H62&lt;&gt;0,Commande!C62,"")</f>
        <v/>
      </c>
      <c r="C45" s="380"/>
      <c r="D45" s="380"/>
      <c r="E45" s="380"/>
      <c r="F45" s="380"/>
      <c r="G45" s="380"/>
      <c r="H45" s="380"/>
      <c r="I45" s="380"/>
      <c r="J45" s="380"/>
      <c r="K45" s="380"/>
      <c r="L45" s="381"/>
      <c r="M45" s="142">
        <v>2</v>
      </c>
      <c r="N45" s="382"/>
      <c r="O45" s="383"/>
      <c r="P45" s="383">
        <f>Commande!H62</f>
        <v>0</v>
      </c>
      <c r="Q45" s="383"/>
      <c r="R45" s="141">
        <v>0</v>
      </c>
    </row>
    <row r="46" spans="1:23" ht="16.5">
      <c r="B46" s="380" t="str">
        <f>IF(Commande!H63&lt;&gt;0,Commande!C63,"")</f>
        <v/>
      </c>
      <c r="C46" s="380"/>
      <c r="D46" s="380"/>
      <c r="E46" s="380"/>
      <c r="F46" s="380"/>
      <c r="G46" s="380"/>
      <c r="H46" s="380"/>
      <c r="I46" s="380"/>
      <c r="J46" s="380"/>
      <c r="K46" s="380"/>
      <c r="L46" s="381"/>
      <c r="M46" s="142">
        <v>2</v>
      </c>
      <c r="N46" s="382"/>
      <c r="O46" s="383"/>
      <c r="P46" s="383">
        <f>Commande!H63</f>
        <v>0</v>
      </c>
      <c r="Q46" s="383"/>
      <c r="R46" s="142"/>
      <c r="S46" s="142"/>
      <c r="T46" s="142"/>
      <c r="U46" s="142"/>
      <c r="V46" s="142"/>
      <c r="W46" s="142"/>
    </row>
    <row r="47" spans="1:23" s="112" customFormat="1" ht="12" customHeight="1">
      <c r="A47" s="111"/>
      <c r="B47" s="144"/>
      <c r="C47" s="145" t="s">
        <v>83</v>
      </c>
      <c r="D47" s="145"/>
      <c r="E47" s="145"/>
      <c r="F47" s="146"/>
      <c r="G47" s="146"/>
      <c r="H47" s="146"/>
      <c r="I47" s="146"/>
      <c r="M47" s="387" t="s">
        <v>84</v>
      </c>
      <c r="N47" s="387"/>
      <c r="O47" s="387"/>
      <c r="P47" s="388">
        <f>SUM(P23:P46)</f>
        <v>0</v>
      </c>
      <c r="Q47" s="388"/>
      <c r="R47" s="358"/>
    </row>
    <row r="48" spans="1:23" s="112" customFormat="1" ht="12" customHeight="1">
      <c r="A48" s="111"/>
      <c r="B48" s="143"/>
      <c r="C48" s="386" t="s">
        <v>112</v>
      </c>
      <c r="D48" s="386"/>
      <c r="E48" s="386"/>
      <c r="F48" s="386"/>
      <c r="G48" s="386"/>
      <c r="H48" s="386"/>
      <c r="I48" s="386"/>
      <c r="J48" s="386"/>
      <c r="K48" s="386"/>
      <c r="M48" s="387"/>
      <c r="N48" s="387"/>
      <c r="O48" s="387"/>
      <c r="P48" s="388"/>
      <c r="Q48" s="388"/>
      <c r="R48" s="358"/>
    </row>
    <row r="49" spans="2:17" ht="12" customHeight="1">
      <c r="B49" s="143"/>
      <c r="C49" s="386"/>
      <c r="D49" s="386"/>
      <c r="E49" s="386"/>
      <c r="F49" s="386"/>
      <c r="G49" s="386"/>
      <c r="H49" s="386"/>
      <c r="I49" s="386"/>
      <c r="J49" s="386"/>
      <c r="K49" s="386"/>
      <c r="M49" s="147"/>
      <c r="N49" s="147"/>
      <c r="O49" s="147"/>
      <c r="P49" s="148"/>
      <c r="Q49" s="148"/>
    </row>
    <row r="50" spans="2:17" ht="12" customHeight="1">
      <c r="C50" s="386"/>
      <c r="D50" s="386"/>
      <c r="E50" s="386"/>
      <c r="F50" s="386"/>
      <c r="G50" s="386"/>
      <c r="H50" s="386"/>
      <c r="I50" s="386"/>
      <c r="J50" s="386"/>
      <c r="K50" s="386"/>
      <c r="M50" s="147"/>
      <c r="N50" s="147"/>
      <c r="O50" s="147"/>
      <c r="P50" s="148"/>
      <c r="Q50" s="148"/>
    </row>
    <row r="51" spans="2:17" ht="12" customHeight="1">
      <c r="B51" s="149"/>
      <c r="C51" s="150"/>
      <c r="D51" s="149"/>
      <c r="E51" s="150"/>
      <c r="F51" s="149"/>
      <c r="G51" s="150"/>
      <c r="H51" s="149"/>
      <c r="I51" s="149"/>
      <c r="J51" s="149"/>
      <c r="K51" s="150"/>
      <c r="L51" s="150"/>
      <c r="M51" s="151"/>
      <c r="N51" s="151"/>
      <c r="O51" s="151"/>
      <c r="P51" s="152"/>
      <c r="Q51" s="152"/>
    </row>
    <row r="52" spans="2:17" ht="12" customHeight="1">
      <c r="B52" s="153" t="s">
        <v>85</v>
      </c>
      <c r="C52" s="153"/>
      <c r="D52" s="153"/>
      <c r="E52" s="153"/>
      <c r="F52" s="153"/>
      <c r="G52" s="111"/>
      <c r="H52" s="153"/>
      <c r="I52" s="154"/>
      <c r="J52" s="154"/>
      <c r="K52" s="154"/>
      <c r="L52" s="132"/>
      <c r="M52" s="151"/>
      <c r="N52" s="151"/>
      <c r="O52" s="151"/>
      <c r="P52" s="152"/>
      <c r="Q52" s="152"/>
    </row>
    <row r="53" spans="2:17" ht="12" customHeight="1">
      <c r="B53" s="112" t="s">
        <v>86</v>
      </c>
      <c r="C53" s="155"/>
      <c r="D53" s="156"/>
      <c r="E53" s="155"/>
      <c r="F53" s="155"/>
      <c r="G53" s="155"/>
      <c r="H53" s="155"/>
      <c r="M53" s="157"/>
      <c r="N53" s="157"/>
      <c r="O53" s="157"/>
      <c r="P53" s="148"/>
      <c r="Q53" s="148"/>
    </row>
    <row r="54" spans="2:17" ht="12" customHeight="1">
      <c r="B54" s="112" t="s">
        <v>87</v>
      </c>
      <c r="M54" s="157"/>
      <c r="N54" s="157"/>
      <c r="O54" s="157"/>
      <c r="P54" s="148"/>
      <c r="Q54" s="148"/>
    </row>
    <row r="55" spans="2:17" ht="12" customHeight="1"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1"/>
      <c r="N55" s="151"/>
      <c r="O55" s="151"/>
      <c r="P55" s="358"/>
      <c r="Q55" s="358"/>
    </row>
    <row r="56" spans="2:17" ht="12" customHeight="1">
      <c r="B56" s="159" t="s">
        <v>88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1"/>
      <c r="N56" s="151"/>
      <c r="O56" s="151"/>
      <c r="P56" s="358"/>
      <c r="Q56" s="358"/>
    </row>
    <row r="57" spans="2:17" ht="12" customHeight="1">
      <c r="B57" s="158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60"/>
      <c r="P57" s="358"/>
      <c r="Q57" s="358"/>
    </row>
    <row r="58" spans="2:17" ht="12" customHeight="1"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P58" s="111"/>
      <c r="Q58" s="111"/>
    </row>
    <row r="59" spans="2:17" ht="12" customHeight="1">
      <c r="P59" s="111"/>
      <c r="Q59" s="111"/>
    </row>
    <row r="60" spans="2:17" ht="12" customHeight="1">
      <c r="P60" s="111"/>
      <c r="Q60" s="111"/>
    </row>
    <row r="61" spans="2:17" ht="12" customHeight="1">
      <c r="P61" s="111"/>
      <c r="Q61" s="111"/>
    </row>
    <row r="62" spans="2:17" ht="12" customHeight="1">
      <c r="P62" s="358"/>
      <c r="Q62" s="358"/>
    </row>
    <row r="63" spans="2:17" ht="12" customHeight="1">
      <c r="P63" s="358"/>
      <c r="Q63" s="358"/>
    </row>
    <row r="64" spans="2:17" ht="12" customHeight="1">
      <c r="P64" s="358"/>
      <c r="Q64" s="358"/>
    </row>
  </sheetData>
  <mergeCells count="107">
    <mergeCell ref="P55:Q56"/>
    <mergeCell ref="P57:Q57"/>
    <mergeCell ref="P62:Q62"/>
    <mergeCell ref="P63:Q63"/>
    <mergeCell ref="P64:Q64"/>
    <mergeCell ref="J13:M13"/>
    <mergeCell ref="B46:L46"/>
    <mergeCell ref="N46:O46"/>
    <mergeCell ref="P46:Q46"/>
    <mergeCell ref="M47:O48"/>
    <mergeCell ref="P47:Q48"/>
    <mergeCell ref="B39:L39"/>
    <mergeCell ref="N39:O39"/>
    <mergeCell ref="P39:Q39"/>
    <mergeCell ref="B40:L40"/>
    <mergeCell ref="N40:O40"/>
    <mergeCell ref="P40:Q40"/>
    <mergeCell ref="B37:L37"/>
    <mergeCell ref="N37:O37"/>
    <mergeCell ref="P37:Q37"/>
    <mergeCell ref="B38:L38"/>
    <mergeCell ref="N38:O38"/>
    <mergeCell ref="P38:Q38"/>
    <mergeCell ref="B35:L35"/>
    <mergeCell ref="R47:R48"/>
    <mergeCell ref="C48:K50"/>
    <mergeCell ref="B44:L44"/>
    <mergeCell ref="N44:O44"/>
    <mergeCell ref="P44:Q44"/>
    <mergeCell ref="B45:L45"/>
    <mergeCell ref="N45:O45"/>
    <mergeCell ref="P45:Q45"/>
    <mergeCell ref="N41:O41"/>
    <mergeCell ref="P41:Q41"/>
    <mergeCell ref="N42:O42"/>
    <mergeCell ref="P42:Q42"/>
    <mergeCell ref="N43:O43"/>
    <mergeCell ref="P43:Q43"/>
    <mergeCell ref="B41:L41"/>
    <mergeCell ref="B42:L42"/>
    <mergeCell ref="N35:O35"/>
    <mergeCell ref="P35:Q35"/>
    <mergeCell ref="B36:L36"/>
    <mergeCell ref="N36:O36"/>
    <mergeCell ref="P36:Q36"/>
    <mergeCell ref="B33:L33"/>
    <mergeCell ref="N33:O33"/>
    <mergeCell ref="P33:Q33"/>
    <mergeCell ref="B34:L34"/>
    <mergeCell ref="N34:O34"/>
    <mergeCell ref="P34:Q34"/>
    <mergeCell ref="B31:L31"/>
    <mergeCell ref="N31:O31"/>
    <mergeCell ref="P31:Q31"/>
    <mergeCell ref="B32:L32"/>
    <mergeCell ref="N32:O32"/>
    <mergeCell ref="P32:Q32"/>
    <mergeCell ref="B29:L29"/>
    <mergeCell ref="N29:O29"/>
    <mergeCell ref="P29:Q29"/>
    <mergeCell ref="B30:L30"/>
    <mergeCell ref="N30:O30"/>
    <mergeCell ref="P30:Q30"/>
    <mergeCell ref="B27:L27"/>
    <mergeCell ref="N27:O27"/>
    <mergeCell ref="P27:Q27"/>
    <mergeCell ref="B28:L28"/>
    <mergeCell ref="N28:O28"/>
    <mergeCell ref="P28:Q28"/>
    <mergeCell ref="B25:L25"/>
    <mergeCell ref="N25:O25"/>
    <mergeCell ref="P25:Q25"/>
    <mergeCell ref="B26:L26"/>
    <mergeCell ref="N26:O26"/>
    <mergeCell ref="P26:Q26"/>
    <mergeCell ref="B24:L24"/>
    <mergeCell ref="N24:O24"/>
    <mergeCell ref="P24:Q24"/>
    <mergeCell ref="B18:L21"/>
    <mergeCell ref="M18:M21"/>
    <mergeCell ref="N18:N21"/>
    <mergeCell ref="O18:Q21"/>
    <mergeCell ref="B22:J22"/>
    <mergeCell ref="N22:O22"/>
    <mergeCell ref="P22:Q22"/>
    <mergeCell ref="B23:E23"/>
    <mergeCell ref="F23:I23"/>
    <mergeCell ref="J16:M16"/>
    <mergeCell ref="N16:Q16"/>
    <mergeCell ref="B9:G9"/>
    <mergeCell ref="L10:P10"/>
    <mergeCell ref="B11:E11"/>
    <mergeCell ref="B12:E12"/>
    <mergeCell ref="B13:E13"/>
    <mergeCell ref="N13:Q13"/>
    <mergeCell ref="N23:O23"/>
    <mergeCell ref="P23:Q23"/>
    <mergeCell ref="B1:E7"/>
    <mergeCell ref="L6:M6"/>
    <mergeCell ref="L7:M7"/>
    <mergeCell ref="B8:G8"/>
    <mergeCell ref="N8:O8"/>
    <mergeCell ref="B14:E14"/>
    <mergeCell ref="J14:M14"/>
    <mergeCell ref="N14:Q14"/>
    <mergeCell ref="J15:M15"/>
    <mergeCell ref="N15:Q15"/>
  </mergeCells>
  <conditionalFormatting sqref="B46:Q46">
    <cfRule type="expression" dxfId="2" priority="4">
      <formula>$P$46=0</formula>
    </cfRule>
  </conditionalFormatting>
  <conditionalFormatting sqref="B44:Q45">
    <cfRule type="expression" dxfId="1" priority="2">
      <formula>$P$46=0</formula>
    </cfRule>
  </conditionalFormatting>
  <conditionalFormatting sqref="B26:Q42">
    <cfRule type="expression" dxfId="0" priority="1">
      <formula>$P$46=0</formula>
    </cfRule>
  </conditionalFormatting>
  <hyperlinks>
    <hyperlink ref="B11" r:id="rId1" xr:uid="{2A503C23-B66B-4744-8238-A0D071792279}"/>
    <hyperlink ref="B12" r:id="rId2" xr:uid="{09382B5B-4B0D-48E2-97A8-B10F639D51B3}"/>
    <hyperlink ref="B53" r:id="rId3" xr:uid="{80D0B572-551A-4DD1-A78C-7F0524DB4963}"/>
    <hyperlink ref="B54" r:id="rId4" xr:uid="{58F8B0D5-A871-46C2-8D17-D73039D8A674}"/>
  </hyperlinks>
  <pageMargins left="0.23622047244094491" right="0.23622047244094491" top="0.6692913385826772" bottom="0.35433070866141736" header="0.35433070866141736" footer="0.35433070866141736"/>
  <pageSetup paperSize="9" scale="76" fitToWidth="0" fitToHeight="0" pageOrder="overThenDown" orientation="portrait" horizontalDpi="4294967293" verticalDpi="0" r:id="rId5"/>
  <headerFooter alignWithMargins="0">
    <oddFooter>&amp;CPaniers des Ducs - RCS Dijon - Code NAF 4799B - N°SIRET 890 036 429 00011
Assurance professionnelle souscrite auprès de BPCE IARD - Couverture géographique : prestations réalisées en France métropolitaine</oddFooter>
  </headerFooter>
  <rowBreaks count="1" manualBreakCount="1">
    <brk id="59" max="17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04A3A-2BD4-4FD1-A6F3-F43ED5AA5EC2}">
  <sheetPr>
    <pageSetUpPr fitToPage="1"/>
  </sheetPr>
  <dimension ref="A1:R51"/>
  <sheetViews>
    <sheetView topLeftCell="A4" zoomScaleNormal="100" workbookViewId="0">
      <selection activeCell="D24" sqref="D24:I24"/>
    </sheetView>
  </sheetViews>
  <sheetFormatPr baseColWidth="10" defaultRowHeight="15"/>
  <cols>
    <col min="1" max="1" width="1.5" style="161" customWidth="1"/>
    <col min="2" max="17" width="5.625" style="161" customWidth="1"/>
    <col min="18" max="18" width="1.5" style="161" customWidth="1"/>
    <col min="19" max="16384" width="11" style="161"/>
  </cols>
  <sheetData>
    <row r="1" spans="2:18" ht="12" customHeight="1">
      <c r="F1" s="112"/>
      <c r="G1" s="112"/>
      <c r="H1" s="112"/>
      <c r="I1" s="113"/>
      <c r="J1" s="113"/>
      <c r="K1" s="113"/>
      <c r="L1" s="112"/>
      <c r="M1" s="112"/>
      <c r="N1" s="114"/>
      <c r="O1" s="114"/>
      <c r="P1" s="114"/>
      <c r="Q1" s="114"/>
      <c r="R1" s="112"/>
    </row>
    <row r="2" spans="2:18" ht="12" customHeight="1">
      <c r="E2" s="361" t="s">
        <v>130</v>
      </c>
      <c r="F2" s="361"/>
      <c r="G2" s="361"/>
      <c r="H2" s="361"/>
      <c r="I2" s="361"/>
      <c r="J2" s="361"/>
      <c r="K2" s="116"/>
      <c r="L2" s="117"/>
      <c r="M2" s="118"/>
      <c r="N2" s="118"/>
      <c r="O2" s="118"/>
      <c r="P2" s="118"/>
      <c r="Q2" s="118"/>
      <c r="R2" s="112"/>
    </row>
    <row r="3" spans="2:18" ht="12" customHeight="1">
      <c r="E3" s="361" t="s">
        <v>131</v>
      </c>
      <c r="F3" s="361"/>
      <c r="G3" s="361"/>
      <c r="H3" s="361"/>
      <c r="I3" s="361"/>
      <c r="J3" s="361"/>
      <c r="K3" s="120"/>
      <c r="L3" s="121"/>
      <c r="M3" s="122"/>
      <c r="N3" s="122"/>
      <c r="O3" s="122"/>
      <c r="P3" s="123"/>
      <c r="Q3" s="123"/>
      <c r="R3" s="112"/>
    </row>
    <row r="4" spans="2:18" ht="12" customHeight="1">
      <c r="E4" s="136" t="s">
        <v>56</v>
      </c>
      <c r="F4" s="123"/>
      <c r="G4" s="132"/>
      <c r="H4" s="132"/>
      <c r="I4" s="132"/>
      <c r="J4" s="112"/>
      <c r="K4" s="112"/>
      <c r="L4" s="123"/>
      <c r="M4" s="123"/>
      <c r="N4" s="124"/>
      <c r="O4" s="124"/>
      <c r="P4" s="125"/>
      <c r="Q4" s="125"/>
      <c r="R4" s="112"/>
    </row>
    <row r="5" spans="2:18" ht="12" customHeight="1">
      <c r="B5" s="112"/>
      <c r="E5" s="363" t="s">
        <v>57</v>
      </c>
      <c r="F5" s="363"/>
      <c r="G5" s="363"/>
      <c r="H5" s="363"/>
      <c r="I5" s="132"/>
      <c r="J5" s="112"/>
      <c r="K5" s="112"/>
      <c r="L5" s="127"/>
      <c r="M5" s="128"/>
      <c r="N5" s="128"/>
      <c r="O5" s="128"/>
      <c r="P5" s="128"/>
      <c r="Q5" s="128"/>
      <c r="R5" s="112"/>
    </row>
    <row r="6" spans="2:18" ht="12" customHeight="1">
      <c r="B6" s="112"/>
      <c r="E6" s="428" t="s">
        <v>62</v>
      </c>
      <c r="F6" s="428"/>
      <c r="G6" s="428"/>
      <c r="H6" s="428"/>
      <c r="I6" s="428"/>
      <c r="J6" s="112"/>
      <c r="K6" s="112"/>
      <c r="L6" s="129"/>
      <c r="M6" s="129"/>
      <c r="N6" s="129"/>
      <c r="O6" s="129"/>
      <c r="P6" s="129"/>
      <c r="Q6" s="130"/>
      <c r="R6" s="112"/>
    </row>
    <row r="7" spans="2:18" ht="12" customHeight="1">
      <c r="B7" s="112"/>
      <c r="E7" s="363" t="s">
        <v>59</v>
      </c>
      <c r="F7" s="363"/>
      <c r="G7" s="363"/>
      <c r="H7" s="363"/>
      <c r="I7" s="132"/>
      <c r="J7" s="112"/>
      <c r="K7" s="112"/>
      <c r="L7" s="124"/>
      <c r="M7" s="124"/>
      <c r="N7" s="124"/>
      <c r="O7" s="124"/>
      <c r="P7" s="124"/>
      <c r="Q7" s="128"/>
      <c r="R7" s="112"/>
    </row>
    <row r="8" spans="2:18" ht="12" customHeight="1">
      <c r="B8" s="112"/>
      <c r="C8" s="164"/>
      <c r="D8" s="164"/>
      <c r="E8" s="363" t="s">
        <v>60</v>
      </c>
      <c r="F8" s="363"/>
      <c r="G8" s="363"/>
      <c r="H8" s="363"/>
      <c r="I8" s="112"/>
      <c r="J8" s="112"/>
      <c r="K8" s="132"/>
      <c r="L8" s="124"/>
      <c r="M8" s="124"/>
      <c r="N8" s="124"/>
      <c r="O8" s="124"/>
      <c r="P8" s="124"/>
      <c r="Q8" s="128"/>
      <c r="R8" s="112"/>
    </row>
    <row r="9" spans="2:18" ht="12" customHeight="1">
      <c r="B9" s="112"/>
      <c r="C9" s="164"/>
      <c r="D9" s="164"/>
      <c r="E9" s="164"/>
      <c r="F9" s="164"/>
      <c r="G9" s="164"/>
      <c r="H9" s="112"/>
      <c r="I9" s="133"/>
      <c r="J9" s="113"/>
      <c r="K9" s="125"/>
      <c r="L9" s="124"/>
      <c r="M9" s="124"/>
      <c r="N9" s="124"/>
      <c r="O9" s="124"/>
      <c r="P9" s="124"/>
      <c r="Q9" s="135"/>
      <c r="R9" s="112"/>
    </row>
    <row r="10" spans="2:18" ht="12" customHeight="1">
      <c r="B10" s="136"/>
      <c r="C10" s="123"/>
      <c r="D10" s="132"/>
      <c r="E10" s="132"/>
      <c r="F10" s="132"/>
      <c r="G10" s="112"/>
      <c r="H10" s="112"/>
      <c r="I10" s="133"/>
      <c r="J10" s="113"/>
      <c r="K10" s="125"/>
      <c r="L10" s="124"/>
      <c r="M10" s="124"/>
      <c r="N10" s="124"/>
      <c r="O10" s="124"/>
      <c r="P10" s="124"/>
      <c r="Q10" s="135"/>
      <c r="R10" s="112"/>
    </row>
    <row r="11" spans="2:18" ht="12" customHeight="1">
      <c r="B11" s="162"/>
      <c r="C11" s="162"/>
      <c r="D11" s="162"/>
      <c r="E11" s="162"/>
      <c r="F11" s="13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</row>
    <row r="12" spans="2:18" ht="16.5">
      <c r="B12" s="163"/>
      <c r="C12" s="163"/>
      <c r="D12" s="163"/>
      <c r="E12" s="163"/>
      <c r="F12" s="132"/>
      <c r="G12" s="112"/>
      <c r="H12" s="112"/>
      <c r="I12" s="112"/>
      <c r="J12" s="137"/>
      <c r="K12" s="113"/>
      <c r="L12" s="146"/>
      <c r="M12" s="380">
        <f>Commande!C12</f>
        <v>0</v>
      </c>
      <c r="N12" s="380"/>
      <c r="O12" s="380"/>
      <c r="P12" s="380"/>
      <c r="Q12" s="380"/>
      <c r="R12" s="112"/>
    </row>
    <row r="13" spans="2:18" ht="16.5">
      <c r="B13" s="162"/>
      <c r="C13" s="162"/>
      <c r="D13" s="162"/>
      <c r="E13" s="162"/>
      <c r="F13" s="132"/>
      <c r="G13" s="112"/>
      <c r="H13" s="112"/>
      <c r="I13" s="112"/>
      <c r="J13" s="165"/>
      <c r="K13" s="113"/>
      <c r="L13" s="165"/>
      <c r="M13" s="389">
        <f>Commande!C13</f>
        <v>0</v>
      </c>
      <c r="N13" s="389"/>
      <c r="O13" s="389"/>
      <c r="P13" s="389"/>
      <c r="Q13" s="389"/>
      <c r="R13" s="112"/>
    </row>
    <row r="14" spans="2:18" ht="16.5">
      <c r="B14" s="162"/>
      <c r="C14" s="162"/>
      <c r="D14" s="162"/>
      <c r="E14" s="162"/>
      <c r="F14" s="112"/>
      <c r="G14" s="112"/>
      <c r="H14" s="112"/>
      <c r="I14" s="112"/>
      <c r="J14" s="133"/>
      <c r="K14" s="113"/>
      <c r="L14" s="146"/>
      <c r="M14" s="380">
        <f>Commande!C14</f>
        <v>0</v>
      </c>
      <c r="N14" s="380"/>
      <c r="O14" s="380"/>
      <c r="P14" s="380"/>
      <c r="Q14" s="380"/>
      <c r="R14" s="112"/>
    </row>
    <row r="15" spans="2:18" ht="14.25" customHeight="1">
      <c r="H15" s="112"/>
      <c r="I15" s="112"/>
      <c r="J15" s="133"/>
      <c r="K15" s="166"/>
      <c r="L15" s="166"/>
      <c r="M15" s="166"/>
      <c r="N15" s="167"/>
      <c r="O15" s="167"/>
      <c r="P15" s="167"/>
      <c r="R15" s="112"/>
    </row>
    <row r="16" spans="2:18" ht="22.5">
      <c r="B16" s="390" t="s">
        <v>144</v>
      </c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112"/>
    </row>
    <row r="17" spans="2:18" ht="15.75">
      <c r="B17" s="391" t="s">
        <v>145</v>
      </c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112"/>
    </row>
    <row r="18" spans="2:18"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12"/>
    </row>
    <row r="19" spans="2:18" ht="17.25" customHeight="1">
      <c r="B19" s="392" t="s">
        <v>89</v>
      </c>
      <c r="C19" s="392"/>
      <c r="D19" s="392"/>
      <c r="E19" s="393"/>
      <c r="F19" s="393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12"/>
    </row>
    <row r="20" spans="2:18" ht="15.75" thickBot="1"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12"/>
    </row>
    <row r="21" spans="2:18" ht="14.25" customHeight="1">
      <c r="B21" s="394" t="s">
        <v>90</v>
      </c>
      <c r="C21" s="395"/>
      <c r="D21" s="398" t="s">
        <v>91</v>
      </c>
      <c r="E21" s="399"/>
      <c r="F21" s="399"/>
      <c r="G21" s="399"/>
      <c r="H21" s="399"/>
      <c r="I21" s="399"/>
      <c r="J21" s="399"/>
      <c r="K21" s="399"/>
      <c r="L21" s="399"/>
      <c r="M21" s="399"/>
      <c r="N21" s="400"/>
      <c r="O21" s="394" t="s">
        <v>92</v>
      </c>
      <c r="P21" s="404"/>
      <c r="Q21" s="395"/>
      <c r="R21" s="112"/>
    </row>
    <row r="22" spans="2:18" ht="12" customHeight="1" thickBot="1">
      <c r="B22" s="396"/>
      <c r="C22" s="397"/>
      <c r="D22" s="401"/>
      <c r="E22" s="402"/>
      <c r="F22" s="402"/>
      <c r="G22" s="402"/>
      <c r="H22" s="402"/>
      <c r="I22" s="402"/>
      <c r="J22" s="402"/>
      <c r="K22" s="402"/>
      <c r="L22" s="402"/>
      <c r="M22" s="402"/>
      <c r="N22" s="403"/>
      <c r="O22" s="396"/>
      <c r="P22" s="405"/>
      <c r="Q22" s="397"/>
      <c r="R22" s="112"/>
    </row>
    <row r="23" spans="2:18" ht="21" customHeight="1">
      <c r="B23" s="406" t="str">
        <f>IF(D23&lt;&gt;"",1,"")</f>
        <v/>
      </c>
      <c r="C23" s="407"/>
      <c r="D23" s="424" t="str">
        <f>IF(Commande!H27&lt;&gt;0,"Panier Solo",IF(Commande!H28&lt;&gt;0,"Panier Duo",IF(Commande!H29&lt;&gt;0,"Panier Famille","")))</f>
        <v/>
      </c>
      <c r="E23" s="425"/>
      <c r="F23" s="425"/>
      <c r="G23" s="426" t="str">
        <f>IF(D23&lt;&gt;0,"sur mesure","")</f>
        <v>sur mesure</v>
      </c>
      <c r="H23" s="426"/>
      <c r="I23" s="426"/>
      <c r="J23" s="408" t="s">
        <v>70</v>
      </c>
      <c r="K23" s="408"/>
      <c r="L23" s="170"/>
      <c r="M23" s="409"/>
      <c r="N23" s="410"/>
      <c r="O23" s="411" t="str">
        <f>IF(Commande!H27&lt;&gt;0,Commande!F27,IF(Commande!H28&lt;&gt;0,Commande!F28,IF(Commande!H29&lt;&gt;0,Commande!F29,"")))</f>
        <v/>
      </c>
      <c r="P23" s="412"/>
      <c r="Q23" s="413"/>
      <c r="R23" s="112"/>
    </row>
    <row r="24" spans="2:18" ht="21" customHeight="1">
      <c r="B24" s="414"/>
      <c r="C24" s="415"/>
      <c r="D24" s="416"/>
      <c r="E24" s="417"/>
      <c r="F24" s="417"/>
      <c r="G24" s="417"/>
      <c r="H24" s="417"/>
      <c r="I24" s="417"/>
      <c r="J24" s="418"/>
      <c r="K24" s="418"/>
      <c r="L24" s="171"/>
      <c r="M24" s="419"/>
      <c r="N24" s="420"/>
      <c r="O24" s="421"/>
      <c r="P24" s="422"/>
      <c r="Q24" s="423"/>
      <c r="R24" s="112"/>
    </row>
    <row r="25" spans="2:18" ht="21" customHeight="1">
      <c r="B25" s="414" t="str">
        <f>IF(D25&lt;&gt;"",1,"")</f>
        <v/>
      </c>
      <c r="C25" s="415"/>
      <c r="D25" s="416" t="str">
        <f>IF(Commande!H30&lt;&gt;0,Commande!B30,"")</f>
        <v/>
      </c>
      <c r="E25" s="417"/>
      <c r="F25" s="417"/>
      <c r="G25" s="417"/>
      <c r="H25" s="417"/>
      <c r="I25" s="417"/>
      <c r="J25" s="418"/>
      <c r="K25" s="418"/>
      <c r="L25" s="171"/>
      <c r="M25" s="427"/>
      <c r="N25" s="420"/>
      <c r="O25" s="421" t="str">
        <f>IF(Commande!H30&lt;&gt;0,Commande!F30,"")</f>
        <v/>
      </c>
      <c r="P25" s="422"/>
      <c r="Q25" s="423"/>
      <c r="R25" s="112"/>
    </row>
    <row r="26" spans="2:18" ht="21" customHeight="1">
      <c r="B26" s="414"/>
      <c r="C26" s="415"/>
      <c r="D26" s="416"/>
      <c r="E26" s="417"/>
      <c r="F26" s="417"/>
      <c r="G26" s="417"/>
      <c r="H26" s="417"/>
      <c r="I26" s="417"/>
      <c r="J26" s="418"/>
      <c r="K26" s="418"/>
      <c r="L26" s="171"/>
      <c r="M26" s="419"/>
      <c r="N26" s="420"/>
      <c r="O26" s="421"/>
      <c r="P26" s="422"/>
      <c r="Q26" s="423"/>
      <c r="R26" s="112"/>
    </row>
    <row r="27" spans="2:18" ht="21" customHeight="1">
      <c r="B27" s="414"/>
      <c r="C27" s="415"/>
      <c r="D27" s="416"/>
      <c r="E27" s="417"/>
      <c r="F27" s="417"/>
      <c r="G27" s="417"/>
      <c r="H27" s="417"/>
      <c r="I27" s="417"/>
      <c r="J27" s="418"/>
      <c r="K27" s="418"/>
      <c r="L27" s="171"/>
      <c r="M27" s="427"/>
      <c r="N27" s="420"/>
      <c r="O27" s="421"/>
      <c r="P27" s="422"/>
      <c r="Q27" s="423"/>
      <c r="R27" s="112"/>
    </row>
    <row r="28" spans="2:18" ht="21" customHeight="1">
      <c r="B28" s="414"/>
      <c r="C28" s="415"/>
      <c r="D28" s="416"/>
      <c r="E28" s="417"/>
      <c r="F28" s="417"/>
      <c r="G28" s="417"/>
      <c r="H28" s="417"/>
      <c r="I28" s="417"/>
      <c r="J28" s="418"/>
      <c r="K28" s="418"/>
      <c r="L28" s="171"/>
      <c r="M28" s="419"/>
      <c r="N28" s="420"/>
      <c r="O28" s="421"/>
      <c r="P28" s="422"/>
      <c r="Q28" s="423"/>
      <c r="R28" s="112"/>
    </row>
    <row r="29" spans="2:18" ht="21" customHeight="1">
      <c r="B29" s="414"/>
      <c r="C29" s="415"/>
      <c r="D29" s="416"/>
      <c r="E29" s="417"/>
      <c r="F29" s="417"/>
      <c r="G29" s="417"/>
      <c r="H29" s="417"/>
      <c r="I29" s="417"/>
      <c r="J29" s="418"/>
      <c r="K29" s="418"/>
      <c r="L29" s="171"/>
      <c r="M29" s="427"/>
      <c r="N29" s="420"/>
      <c r="O29" s="421"/>
      <c r="P29" s="422"/>
      <c r="Q29" s="423"/>
      <c r="R29" s="112"/>
    </row>
    <row r="30" spans="2:18" ht="21" customHeight="1">
      <c r="B30" s="414"/>
      <c r="C30" s="415"/>
      <c r="D30" s="416"/>
      <c r="E30" s="417"/>
      <c r="F30" s="417"/>
      <c r="G30" s="417"/>
      <c r="H30" s="417"/>
      <c r="I30" s="417"/>
      <c r="J30" s="418"/>
      <c r="K30" s="418"/>
      <c r="L30" s="171"/>
      <c r="M30" s="419"/>
      <c r="N30" s="420"/>
      <c r="O30" s="421"/>
      <c r="P30" s="422"/>
      <c r="Q30" s="423"/>
      <c r="R30" s="112"/>
    </row>
    <row r="31" spans="2:18" ht="21" customHeight="1">
      <c r="B31" s="414"/>
      <c r="C31" s="415"/>
      <c r="D31" s="416"/>
      <c r="E31" s="417"/>
      <c r="F31" s="417"/>
      <c r="G31" s="417"/>
      <c r="H31" s="417"/>
      <c r="I31" s="417"/>
      <c r="J31" s="418"/>
      <c r="K31" s="418"/>
      <c r="L31" s="171"/>
      <c r="M31" s="419"/>
      <c r="N31" s="420"/>
      <c r="O31" s="421"/>
      <c r="P31" s="422"/>
      <c r="Q31" s="423"/>
      <c r="R31" s="112"/>
    </row>
    <row r="32" spans="2:18" ht="21" customHeight="1">
      <c r="B32" s="414"/>
      <c r="C32" s="415"/>
      <c r="D32" s="416"/>
      <c r="E32" s="417"/>
      <c r="F32" s="417"/>
      <c r="G32" s="417"/>
      <c r="H32" s="417"/>
      <c r="I32" s="417"/>
      <c r="J32" s="418"/>
      <c r="K32" s="418"/>
      <c r="L32" s="171"/>
      <c r="M32" s="419"/>
      <c r="N32" s="420"/>
      <c r="O32" s="421"/>
      <c r="P32" s="422"/>
      <c r="Q32" s="423"/>
      <c r="R32" s="112"/>
    </row>
    <row r="33" spans="1:18" ht="21" customHeight="1">
      <c r="B33" s="414"/>
      <c r="C33" s="415"/>
      <c r="D33" s="416"/>
      <c r="E33" s="417"/>
      <c r="F33" s="417"/>
      <c r="G33" s="417"/>
      <c r="H33" s="417"/>
      <c r="I33" s="417"/>
      <c r="J33" s="418"/>
      <c r="K33" s="418"/>
      <c r="L33" s="171"/>
      <c r="M33" s="419"/>
      <c r="N33" s="420"/>
      <c r="O33" s="421"/>
      <c r="P33" s="422"/>
      <c r="Q33" s="423"/>
      <c r="R33" s="112"/>
    </row>
    <row r="34" spans="1:18" ht="21" customHeight="1">
      <c r="B34" s="414"/>
      <c r="C34" s="415"/>
      <c r="D34" s="416"/>
      <c r="E34" s="417"/>
      <c r="F34" s="417"/>
      <c r="G34" s="417"/>
      <c r="H34" s="417"/>
      <c r="I34" s="417"/>
      <c r="J34" s="418"/>
      <c r="K34" s="418"/>
      <c r="L34" s="171"/>
      <c r="M34" s="419"/>
      <c r="N34" s="420"/>
      <c r="O34" s="421"/>
      <c r="P34" s="422"/>
      <c r="Q34" s="423"/>
      <c r="R34" s="112"/>
    </row>
    <row r="35" spans="1:18" ht="21" customHeight="1">
      <c r="B35" s="414"/>
      <c r="C35" s="415"/>
      <c r="D35" s="416"/>
      <c r="E35" s="417"/>
      <c r="F35" s="417"/>
      <c r="G35" s="417"/>
      <c r="H35" s="417"/>
      <c r="I35" s="417"/>
      <c r="J35" s="418"/>
      <c r="K35" s="418"/>
      <c r="L35" s="171"/>
      <c r="M35" s="419"/>
      <c r="N35" s="420"/>
      <c r="O35" s="421"/>
      <c r="P35" s="422"/>
      <c r="Q35" s="423"/>
      <c r="R35" s="112"/>
    </row>
    <row r="36" spans="1:18" ht="21" customHeight="1">
      <c r="B36" s="414"/>
      <c r="C36" s="415"/>
      <c r="D36" s="416"/>
      <c r="E36" s="417"/>
      <c r="F36" s="417"/>
      <c r="G36" s="417"/>
      <c r="H36" s="417"/>
      <c r="I36" s="417"/>
      <c r="J36" s="418"/>
      <c r="K36" s="418"/>
      <c r="L36" s="171"/>
      <c r="M36" s="419"/>
      <c r="N36" s="420"/>
      <c r="O36" s="421"/>
      <c r="P36" s="422"/>
      <c r="Q36" s="423"/>
      <c r="R36" s="112"/>
    </row>
    <row r="37" spans="1:18" ht="21" customHeight="1">
      <c r="B37" s="414"/>
      <c r="C37" s="415"/>
      <c r="D37" s="416"/>
      <c r="E37" s="417"/>
      <c r="F37" s="417"/>
      <c r="G37" s="417"/>
      <c r="H37" s="417"/>
      <c r="I37" s="417"/>
      <c r="J37" s="418"/>
      <c r="K37" s="418"/>
      <c r="L37" s="171"/>
      <c r="M37" s="419"/>
      <c r="N37" s="420"/>
      <c r="O37" s="421"/>
      <c r="P37" s="422"/>
      <c r="Q37" s="423"/>
      <c r="R37" s="112"/>
    </row>
    <row r="38" spans="1:18" ht="21" customHeight="1">
      <c r="B38" s="414"/>
      <c r="C38" s="415"/>
      <c r="D38" s="416"/>
      <c r="E38" s="417"/>
      <c r="F38" s="417"/>
      <c r="G38" s="417"/>
      <c r="H38" s="417"/>
      <c r="I38" s="417"/>
      <c r="J38" s="418"/>
      <c r="K38" s="418"/>
      <c r="L38" s="171"/>
      <c r="M38" s="419"/>
      <c r="N38" s="420"/>
      <c r="O38" s="421"/>
      <c r="P38" s="422"/>
      <c r="Q38" s="423"/>
      <c r="R38" s="112"/>
    </row>
    <row r="39" spans="1:18" ht="21" customHeight="1">
      <c r="B39" s="414"/>
      <c r="C39" s="415"/>
      <c r="D39" s="416"/>
      <c r="E39" s="417"/>
      <c r="F39" s="417"/>
      <c r="G39" s="417"/>
      <c r="H39" s="417"/>
      <c r="I39" s="417"/>
      <c r="J39" s="418"/>
      <c r="K39" s="418"/>
      <c r="L39" s="171"/>
      <c r="M39" s="419"/>
      <c r="N39" s="420"/>
      <c r="O39" s="421"/>
      <c r="P39" s="422"/>
      <c r="Q39" s="423"/>
      <c r="R39" s="112"/>
    </row>
    <row r="40" spans="1:18" ht="21" customHeight="1" thickBot="1">
      <c r="B40" s="432"/>
      <c r="C40" s="433"/>
      <c r="D40" s="434"/>
      <c r="E40" s="435"/>
      <c r="F40" s="435"/>
      <c r="G40" s="435"/>
      <c r="H40" s="435"/>
      <c r="I40" s="435"/>
      <c r="J40" s="435"/>
      <c r="K40" s="435"/>
      <c r="L40" s="435"/>
      <c r="M40" s="435"/>
      <c r="N40" s="436"/>
      <c r="O40" s="437"/>
      <c r="P40" s="438"/>
      <c r="Q40" s="439"/>
      <c r="R40" s="112"/>
    </row>
    <row r="41" spans="1:18" ht="21" customHeight="1" thickBot="1">
      <c r="B41" s="172"/>
      <c r="C41" s="172"/>
      <c r="D41" s="172"/>
      <c r="E41" s="172"/>
      <c r="F41" s="172"/>
      <c r="G41" s="172"/>
      <c r="H41" s="172"/>
      <c r="I41" s="173"/>
      <c r="J41" s="173"/>
      <c r="K41" s="173"/>
      <c r="L41" s="172"/>
      <c r="M41" s="440" t="s">
        <v>93</v>
      </c>
      <c r="N41" s="440"/>
      <c r="O41" s="441">
        <f>SUM(O23:Q40)</f>
        <v>0</v>
      </c>
      <c r="P41" s="442"/>
      <c r="Q41" s="443"/>
      <c r="R41" s="112"/>
    </row>
    <row r="42" spans="1:18" ht="16.5">
      <c r="A42" s="174"/>
      <c r="R42" s="146"/>
    </row>
    <row r="43" spans="1:18" ht="16.5">
      <c r="A43" s="174"/>
      <c r="B43" s="419" t="s">
        <v>94</v>
      </c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146"/>
    </row>
    <row r="44" spans="1:18" ht="16.5">
      <c r="A44" s="174"/>
      <c r="B44" s="146"/>
      <c r="C44" s="146"/>
      <c r="D44" s="146"/>
      <c r="E44" s="146"/>
      <c r="F44" s="146"/>
      <c r="G44" s="146"/>
      <c r="H44" s="146"/>
      <c r="I44" s="175"/>
      <c r="J44" s="175"/>
      <c r="K44" s="175"/>
      <c r="L44" s="146"/>
      <c r="M44" s="146"/>
      <c r="N44" s="148"/>
      <c r="O44" s="148"/>
      <c r="P44" s="148"/>
      <c r="Q44" s="148"/>
      <c r="R44" s="146"/>
    </row>
    <row r="45" spans="1:18" ht="16.5">
      <c r="A45" s="174"/>
      <c r="B45" s="429" t="s">
        <v>95</v>
      </c>
      <c r="C45" s="429"/>
      <c r="D45" s="429"/>
      <c r="E45" s="429"/>
      <c r="F45" s="429"/>
      <c r="G45" s="429"/>
      <c r="H45" s="429"/>
      <c r="I45" s="429"/>
      <c r="J45" s="429"/>
      <c r="K45" s="429"/>
      <c r="L45" s="429"/>
      <c r="M45" s="429"/>
      <c r="N45" s="429"/>
      <c r="O45" s="429"/>
      <c r="P45" s="429"/>
      <c r="Q45" s="429"/>
      <c r="R45" s="146"/>
    </row>
    <row r="46" spans="1:18" ht="16.5">
      <c r="A46" s="174"/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146"/>
    </row>
    <row r="47" spans="1:18" ht="16.5">
      <c r="A47" s="174"/>
      <c r="B47" s="146"/>
      <c r="C47" s="146"/>
      <c r="D47" s="146"/>
      <c r="E47" s="146"/>
      <c r="F47" s="146"/>
      <c r="G47" s="146"/>
      <c r="H47" s="146"/>
      <c r="I47" s="175"/>
      <c r="J47" s="175"/>
      <c r="K47" s="175"/>
      <c r="L47" s="146"/>
      <c r="M47" s="146"/>
      <c r="N47" s="148"/>
      <c r="O47" s="148"/>
      <c r="P47" s="148"/>
      <c r="Q47" s="148"/>
      <c r="R47" s="146"/>
    </row>
    <row r="48" spans="1:18" ht="16.5">
      <c r="A48" s="174"/>
      <c r="B48" s="430"/>
      <c r="C48" s="431"/>
      <c r="D48" s="431"/>
      <c r="E48" s="431"/>
      <c r="F48" s="431"/>
      <c r="G48" s="431"/>
      <c r="H48" s="431"/>
      <c r="I48" s="431"/>
      <c r="J48" s="431"/>
      <c r="K48" s="431"/>
      <c r="L48" s="431"/>
      <c r="M48" s="431"/>
      <c r="N48" s="431"/>
      <c r="O48" s="431"/>
      <c r="P48" s="431"/>
      <c r="Q48" s="431"/>
      <c r="R48" s="146"/>
    </row>
    <row r="49" spans="1:18" ht="16.5">
      <c r="A49" s="174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46"/>
    </row>
    <row r="50" spans="1:18" ht="16.5">
      <c r="A50" s="174"/>
      <c r="B50" s="146"/>
      <c r="C50" s="146"/>
      <c r="D50" s="146"/>
      <c r="E50" s="146"/>
      <c r="F50" s="146"/>
      <c r="G50" s="146"/>
      <c r="H50" s="146"/>
      <c r="I50" s="175"/>
      <c r="J50" s="175"/>
      <c r="K50" s="175"/>
      <c r="L50" s="146"/>
      <c r="M50" s="146"/>
      <c r="N50" s="148"/>
      <c r="O50" s="148"/>
      <c r="P50" s="148"/>
      <c r="Q50" s="148"/>
      <c r="R50" s="146"/>
    </row>
    <row r="51" spans="1:18" ht="61.5" customHeight="1">
      <c r="B51" s="386" t="s">
        <v>96</v>
      </c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</row>
  </sheetData>
  <mergeCells count="111">
    <mergeCell ref="E2:J2"/>
    <mergeCell ref="E3:J3"/>
    <mergeCell ref="E5:H5"/>
    <mergeCell ref="E6:I6"/>
    <mergeCell ref="E7:H7"/>
    <mergeCell ref="E8:H8"/>
    <mergeCell ref="B45:Q46"/>
    <mergeCell ref="B48:Q48"/>
    <mergeCell ref="B51:Q51"/>
    <mergeCell ref="M12:Q12"/>
    <mergeCell ref="B40:C40"/>
    <mergeCell ref="D40:N40"/>
    <mergeCell ref="O40:Q40"/>
    <mergeCell ref="M41:N41"/>
    <mergeCell ref="O41:Q41"/>
    <mergeCell ref="B43:Q43"/>
    <mergeCell ref="B38:C38"/>
    <mergeCell ref="D38:I38"/>
    <mergeCell ref="J38:K38"/>
    <mergeCell ref="M38:N38"/>
    <mergeCell ref="O38:Q38"/>
    <mergeCell ref="B39:C39"/>
    <mergeCell ref="D39:I39"/>
    <mergeCell ref="J39:K39"/>
    <mergeCell ref="M39:N39"/>
    <mergeCell ref="O39:Q39"/>
    <mergeCell ref="B36:C36"/>
    <mergeCell ref="D36:I36"/>
    <mergeCell ref="J36:K36"/>
    <mergeCell ref="M36:N36"/>
    <mergeCell ref="B33:C33"/>
    <mergeCell ref="D33:I33"/>
    <mergeCell ref="J33:K33"/>
    <mergeCell ref="M33:N33"/>
    <mergeCell ref="O33:Q33"/>
    <mergeCell ref="O36:Q36"/>
    <mergeCell ref="B37:C37"/>
    <mergeCell ref="D37:I37"/>
    <mergeCell ref="J37:K37"/>
    <mergeCell ref="M37:N37"/>
    <mergeCell ref="O37:Q37"/>
    <mergeCell ref="B34:C34"/>
    <mergeCell ref="D34:I34"/>
    <mergeCell ref="J34:K34"/>
    <mergeCell ref="M34:N34"/>
    <mergeCell ref="O34:Q34"/>
    <mergeCell ref="B35:C35"/>
    <mergeCell ref="D35:I35"/>
    <mergeCell ref="J35:K35"/>
    <mergeCell ref="M35:N35"/>
    <mergeCell ref="O35:Q35"/>
    <mergeCell ref="B31:C31"/>
    <mergeCell ref="D31:I31"/>
    <mergeCell ref="J31:K31"/>
    <mergeCell ref="M31:N31"/>
    <mergeCell ref="O31:Q31"/>
    <mergeCell ref="B32:C32"/>
    <mergeCell ref="D32:I32"/>
    <mergeCell ref="J32:K32"/>
    <mergeCell ref="M32:N32"/>
    <mergeCell ref="O32:Q32"/>
    <mergeCell ref="B29:C29"/>
    <mergeCell ref="D29:I29"/>
    <mergeCell ref="J29:K29"/>
    <mergeCell ref="M29:N29"/>
    <mergeCell ref="O29:Q29"/>
    <mergeCell ref="B30:C30"/>
    <mergeCell ref="D30:I30"/>
    <mergeCell ref="J30:K30"/>
    <mergeCell ref="M30:N30"/>
    <mergeCell ref="O30:Q30"/>
    <mergeCell ref="B27:C27"/>
    <mergeCell ref="D27:I27"/>
    <mergeCell ref="J27:K27"/>
    <mergeCell ref="M27:N27"/>
    <mergeCell ref="O27:Q27"/>
    <mergeCell ref="B28:C28"/>
    <mergeCell ref="D28:I28"/>
    <mergeCell ref="J28:K28"/>
    <mergeCell ref="M28:N28"/>
    <mergeCell ref="O28:Q28"/>
    <mergeCell ref="B25:C25"/>
    <mergeCell ref="D25:I25"/>
    <mergeCell ref="J25:K25"/>
    <mergeCell ref="M25:N25"/>
    <mergeCell ref="O25:Q25"/>
    <mergeCell ref="B26:C26"/>
    <mergeCell ref="D26:I26"/>
    <mergeCell ref="J26:K26"/>
    <mergeCell ref="M26:N26"/>
    <mergeCell ref="O26:Q26"/>
    <mergeCell ref="B23:C23"/>
    <mergeCell ref="J23:K23"/>
    <mergeCell ref="M23:N23"/>
    <mergeCell ref="O23:Q23"/>
    <mergeCell ref="B24:C24"/>
    <mergeCell ref="D24:I24"/>
    <mergeCell ref="J24:K24"/>
    <mergeCell ref="M24:N24"/>
    <mergeCell ref="O24:Q24"/>
    <mergeCell ref="D23:F23"/>
    <mergeCell ref="G23:I23"/>
    <mergeCell ref="M13:Q13"/>
    <mergeCell ref="M14:Q14"/>
    <mergeCell ref="B16:Q16"/>
    <mergeCell ref="B17:Q17"/>
    <mergeCell ref="B19:D19"/>
    <mergeCell ref="E19:F19"/>
    <mergeCell ref="B21:C22"/>
    <mergeCell ref="D21:N22"/>
    <mergeCell ref="O21:Q22"/>
  </mergeCells>
  <hyperlinks>
    <hyperlink ref="E5" r:id="rId1" xr:uid="{7F0EFE7C-E1AE-4E1D-97FB-E6EDB3D832F5}"/>
    <hyperlink ref="E6" r:id="rId2" xr:uid="{079E8D3D-B35E-4AAD-9B12-EB61FD0273C0}"/>
  </hyperlinks>
  <pageMargins left="0.7" right="0.7" top="0.75" bottom="0.75" header="0.3" footer="0.3"/>
  <pageSetup paperSize="9" scale="82" fitToHeight="0" orientation="portrait" horizontalDpi="4294967293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Commande</vt:lpstr>
      <vt:lpstr>Prix</vt:lpstr>
      <vt:lpstr>BL Auto</vt:lpstr>
      <vt:lpstr>Facture Auto</vt:lpstr>
      <vt:lpstr>'BL Auto'!Zone_d_impression</vt:lpstr>
      <vt:lpstr>Commande!Zone_d_impression</vt:lpstr>
      <vt:lpstr>'Facture Auto'!Zone_d_impression</vt:lpstr>
      <vt:lpstr>Prix!Zone_d_impression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Paniers des Ducs</dc:creator>
  <cp:lastModifiedBy>Max et Lili</cp:lastModifiedBy>
  <cp:lastPrinted>2021-06-25T17:03:17Z</cp:lastPrinted>
  <dcterms:created xsi:type="dcterms:W3CDTF">2020-03-17T15:25:07Z</dcterms:created>
  <dcterms:modified xsi:type="dcterms:W3CDTF">2021-07-22T21:29:34Z</dcterms:modified>
</cp:coreProperties>
</file>